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495" windowWidth="20775" windowHeight="7620"/>
  </bookViews>
  <sheets>
    <sheet name="ABRIL 2024" sheetId="28" r:id="rId1"/>
  </sheets>
  <calcPr calcId="124519"/>
  <extLst>
    <ext uri="GoogleSheetsCustomDataVersion2">
      <go:sheetsCustomData xmlns:go="http://customooxmlschemas.google.com/" r:id="rId32" roundtripDataChecksum="5Af4A5oNPOcselv1kar4UB4kcgfMNMBkmhQjUlvIw5Y="/>
    </ext>
  </extLst>
</workbook>
</file>

<file path=xl/calcChain.xml><?xml version="1.0" encoding="utf-8"?>
<calcChain xmlns="http://schemas.openxmlformats.org/spreadsheetml/2006/main">
  <c r="M67" i="28"/>
  <c r="Q66"/>
  <c r="P66"/>
  <c r="O66"/>
  <c r="M66"/>
  <c r="R65"/>
  <c r="T65" s="1"/>
  <c r="N65"/>
  <c r="N64"/>
  <c r="R64" s="1"/>
  <c r="R63"/>
  <c r="X63" s="1"/>
  <c r="N63"/>
  <c r="N62"/>
  <c r="R62" s="1"/>
  <c r="N61"/>
  <c r="R61" s="1"/>
  <c r="N60"/>
  <c r="R60" s="1"/>
  <c r="S59"/>
  <c r="S58" s="1"/>
  <c r="N59"/>
  <c r="R59" s="1"/>
  <c r="U58"/>
  <c r="K58"/>
  <c r="N58" s="1"/>
  <c r="R58" s="1"/>
  <c r="N57"/>
  <c r="R57" s="1"/>
  <c r="N56"/>
  <c r="R56" s="1"/>
  <c r="U55"/>
  <c r="S55"/>
  <c r="K55"/>
  <c r="N55" s="1"/>
  <c r="R55" s="1"/>
  <c r="R54"/>
  <c r="T54" s="1"/>
  <c r="N54"/>
  <c r="N53"/>
  <c r="R53" s="1"/>
  <c r="T52"/>
  <c r="R52"/>
  <c r="V52" s="1"/>
  <c r="N52"/>
  <c r="N51"/>
  <c r="R51" s="1"/>
  <c r="W50"/>
  <c r="W49" s="1"/>
  <c r="U50"/>
  <c r="U49" s="1"/>
  <c r="S50"/>
  <c r="N50"/>
  <c r="R50" s="1"/>
  <c r="K49"/>
  <c r="N49" s="1"/>
  <c r="R49" s="1"/>
  <c r="N48"/>
  <c r="R48" s="1"/>
  <c r="N47"/>
  <c r="R47" s="1"/>
  <c r="N46"/>
  <c r="R46" s="1"/>
  <c r="X45"/>
  <c r="V45"/>
  <c r="R45"/>
  <c r="T45" s="1"/>
  <c r="N45"/>
  <c r="R44"/>
  <c r="T44" s="1"/>
  <c r="N44"/>
  <c r="R43"/>
  <c r="T43" s="1"/>
  <c r="N43"/>
  <c r="N42"/>
  <c r="R42" s="1"/>
  <c r="N41"/>
  <c r="R41" s="1"/>
  <c r="N40"/>
  <c r="R40" s="1"/>
  <c r="T39"/>
  <c r="R39"/>
  <c r="V39" s="1"/>
  <c r="N39"/>
  <c r="N38"/>
  <c r="R38" s="1"/>
  <c r="L38"/>
  <c r="L66" s="1"/>
  <c r="W37"/>
  <c r="U37"/>
  <c r="U36" s="1"/>
  <c r="S37"/>
  <c r="K37"/>
  <c r="N37" s="1"/>
  <c r="R37" s="1"/>
  <c r="W36"/>
  <c r="S36"/>
  <c r="N35"/>
  <c r="R35" s="1"/>
  <c r="N34"/>
  <c r="R34" s="1"/>
  <c r="N33"/>
  <c r="R33" s="1"/>
  <c r="N32"/>
  <c r="R32" s="1"/>
  <c r="N31"/>
  <c r="X30"/>
  <c r="V30"/>
  <c r="R30"/>
  <c r="T30" s="1"/>
  <c r="N30"/>
  <c r="Q27"/>
  <c r="Q67" s="1"/>
  <c r="P27"/>
  <c r="P67" s="1"/>
  <c r="O27"/>
  <c r="M27"/>
  <c r="L27"/>
  <c r="N26"/>
  <c r="R26" s="1"/>
  <c r="W25"/>
  <c r="W24" s="1"/>
  <c r="U25"/>
  <c r="U24" s="1"/>
  <c r="S25"/>
  <c r="N25"/>
  <c r="R25" s="1"/>
  <c r="S24"/>
  <c r="Q24"/>
  <c r="K24"/>
  <c r="N24" s="1"/>
  <c r="T23"/>
  <c r="R23"/>
  <c r="V23" s="1"/>
  <c r="N23"/>
  <c r="N22"/>
  <c r="R22" s="1"/>
  <c r="N21"/>
  <c r="R21" s="1"/>
  <c r="N20"/>
  <c r="R20" s="1"/>
  <c r="N19"/>
  <c r="R19" s="1"/>
  <c r="N18"/>
  <c r="R18" s="1"/>
  <c r="S17"/>
  <c r="N17"/>
  <c r="R17" s="1"/>
  <c r="S16"/>
  <c r="K16"/>
  <c r="N16" s="1"/>
  <c r="R16" s="1"/>
  <c r="U15"/>
  <c r="K15"/>
  <c r="N14"/>
  <c r="U27" l="1"/>
  <c r="U67" s="1"/>
  <c r="W66"/>
  <c r="K27"/>
  <c r="O67"/>
  <c r="R24"/>
  <c r="X24" s="1"/>
  <c r="U66"/>
  <c r="X54"/>
  <c r="V54"/>
  <c r="T33"/>
  <c r="V33"/>
  <c r="X33"/>
  <c r="T58"/>
  <c r="V58"/>
  <c r="X58"/>
  <c r="L67"/>
  <c r="T26"/>
  <c r="V26"/>
  <c r="X26"/>
  <c r="T32"/>
  <c r="V32"/>
  <c r="X32"/>
  <c r="T57"/>
  <c r="V57"/>
  <c r="X57"/>
  <c r="T22"/>
  <c r="V22"/>
  <c r="X22"/>
  <c r="T38"/>
  <c r="V38"/>
  <c r="X38"/>
  <c r="T51"/>
  <c r="V51"/>
  <c r="X51"/>
  <c r="T56"/>
  <c r="V56"/>
  <c r="X56"/>
  <c r="X21"/>
  <c r="T21"/>
  <c r="V21"/>
  <c r="T64"/>
  <c r="V64"/>
  <c r="X64"/>
  <c r="T20"/>
  <c r="V20"/>
  <c r="X20"/>
  <c r="T19"/>
  <c r="V19"/>
  <c r="X19"/>
  <c r="T25"/>
  <c r="V25"/>
  <c r="X25"/>
  <c r="T55"/>
  <c r="V55"/>
  <c r="X55"/>
  <c r="T18"/>
  <c r="V18"/>
  <c r="X18"/>
  <c r="X50"/>
  <c r="T50"/>
  <c r="V50"/>
  <c r="T62"/>
  <c r="V62"/>
  <c r="X62"/>
  <c r="T37"/>
  <c r="V37"/>
  <c r="X37"/>
  <c r="T61"/>
  <c r="V61"/>
  <c r="X61"/>
  <c r="T17"/>
  <c r="V17"/>
  <c r="X17"/>
  <c r="V42"/>
  <c r="X42"/>
  <c r="T42"/>
  <c r="T49"/>
  <c r="V49"/>
  <c r="X49"/>
  <c r="T60"/>
  <c r="V60"/>
  <c r="X60"/>
  <c r="T41"/>
  <c r="V41"/>
  <c r="X41"/>
  <c r="T48"/>
  <c r="V48"/>
  <c r="X48"/>
  <c r="T16"/>
  <c r="V16"/>
  <c r="X16"/>
  <c r="T35"/>
  <c r="V35"/>
  <c r="X35"/>
  <c r="T40"/>
  <c r="V40"/>
  <c r="X40"/>
  <c r="T47"/>
  <c r="V47"/>
  <c r="X47"/>
  <c r="T53"/>
  <c r="V53"/>
  <c r="X53"/>
  <c r="T59"/>
  <c r="V59"/>
  <c r="X59"/>
  <c r="X34"/>
  <c r="T34"/>
  <c r="V34"/>
  <c r="T46"/>
  <c r="V46"/>
  <c r="X46"/>
  <c r="X44"/>
  <c r="S49"/>
  <c r="V63"/>
  <c r="N15"/>
  <c r="R15" s="1"/>
  <c r="X23"/>
  <c r="W27"/>
  <c r="W67" s="1"/>
  <c r="X39"/>
  <c r="V44"/>
  <c r="X52"/>
  <c r="T63"/>
  <c r="X65"/>
  <c r="V65"/>
  <c r="S66"/>
  <c r="S27"/>
  <c r="R31"/>
  <c r="K36"/>
  <c r="X43"/>
  <c r="R14"/>
  <c r="V43"/>
  <c r="T24" l="1"/>
  <c r="V24"/>
  <c r="T31"/>
  <c r="V31"/>
  <c r="X31"/>
  <c r="N36"/>
  <c r="K66"/>
  <c r="K67" s="1"/>
  <c r="S67"/>
  <c r="N27"/>
  <c r="R27"/>
  <c r="T14"/>
  <c r="V14"/>
  <c r="X14"/>
  <c r="T15"/>
  <c r="V15"/>
  <c r="X15"/>
  <c r="N67" l="1"/>
  <c r="R36"/>
  <c r="N66"/>
  <c r="T27"/>
  <c r="V27"/>
  <c r="X27"/>
  <c r="V36" l="1"/>
  <c r="X36"/>
  <c r="T36"/>
  <c r="R66"/>
  <c r="X66" l="1"/>
  <c r="T66"/>
  <c r="V66"/>
  <c r="R67"/>
  <c r="V67" l="1"/>
  <c r="X67"/>
  <c r="T67"/>
</calcChain>
</file>

<file path=xl/sharedStrings.xml><?xml version="1.0" encoding="utf-8"?>
<sst xmlns="http://schemas.openxmlformats.org/spreadsheetml/2006/main" count="502" uniqueCount="128">
  <si>
    <t>ANEXO II</t>
  </si>
  <si>
    <t>Sigla: TJAM</t>
  </si>
  <si>
    <t>Nome do Órgão: TRIBUNAL DE JUSTIÇA DO AMAZONAS</t>
  </si>
  <si>
    <t>Responsável pela Informação: SECRETÁRIO DE ORÇAMENTO E FINANÇAS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</si>
  <si>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</si>
  <si>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</si>
  <si>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</si>
  <si>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</si>
  <si>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</si>
  <si>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</si>
  <si>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</si>
  <si>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</si>
  <si>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</si>
  <si>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</si>
  <si>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</si>
  <si>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>Programática
(Programa, Ação e Subtítulo)</t>
  </si>
  <si>
    <t>Descrição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</si>
  <si>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</si>
  <si>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</si>
  <si>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</si>
  <si>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</si>
  <si>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</si>
  <si>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</si>
  <si>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</si>
  <si>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</si>
  <si>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</si>
  <si>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</si>
  <si>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</si>
  <si>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</si>
  <si>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</si>
  <si>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</si>
  <si>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</si>
  <si>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</si>
  <si>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</si>
  <si>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</si>
  <si>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</si>
  <si>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</si>
  <si>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</si>
  <si>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</si>
  <si>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</si>
  <si>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</si>
  <si>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</si>
  <si>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</si>
  <si>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</si>
  <si>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</si>
  <si>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4101</t>
  </si>
  <si>
    <t>TJAM</t>
  </si>
  <si>
    <t>02.061</t>
  </si>
  <si>
    <t>3290/2560.0001</t>
  </si>
  <si>
    <t>1</t>
  </si>
  <si>
    <t>3290/2561.0001</t>
  </si>
  <si>
    <t>Benefícios aos Servidores do 1° Grau</t>
  </si>
  <si>
    <t>3290/2563.0001</t>
  </si>
  <si>
    <t>Remuneração de Pessoal Ativo e Encargos Sociais do 1° Grau</t>
  </si>
  <si>
    <t>3291/2347.0001</t>
  </si>
  <si>
    <t>3291/2564.0001</t>
  </si>
  <si>
    <t>Prestação Jurisdicional do 2° Grau e Gestão Administrativa na Justiça Estadual</t>
  </si>
  <si>
    <t>Benefícios aos Servidores do 2° Grau</t>
  </si>
  <si>
    <t>3291/2566.0001</t>
  </si>
  <si>
    <t>3291/2744.0001</t>
  </si>
  <si>
    <t>Remuneração de Pessoal Ativo e Encargos Sociais do Apoio Administrativo</t>
  </si>
  <si>
    <t>3291/2745.0001</t>
  </si>
  <si>
    <t>Benefícios aos Servidores do Apoio Administrativo</t>
  </si>
  <si>
    <t>02.128</t>
  </si>
  <si>
    <t>3291/2218.0001</t>
  </si>
  <si>
    <t>Formação e aperfeiçoamento dos Servidores</t>
  </si>
  <si>
    <t>02.272</t>
  </si>
  <si>
    <t>0002.0001.0001</t>
  </si>
  <si>
    <t>Encargos com Pessoal Inativo e Pensionistas</t>
  </si>
  <si>
    <t>28.846</t>
  </si>
  <si>
    <t>0003.0023.0001</t>
  </si>
  <si>
    <t>Cumprimento de Sentenças Judiciais Transitadas em julgado</t>
  </si>
  <si>
    <t>Total l</t>
  </si>
  <si>
    <t>4703</t>
  </si>
  <si>
    <t>Fundo de Modernização e Reaparelhamento do Poder Judiciário Estadual</t>
  </si>
  <si>
    <t>Prestação Jurisdicional do 1° Grau na Justiça Estadual</t>
  </si>
  <si>
    <t>3290/1476.0001</t>
  </si>
  <si>
    <t>3290/1477.0001</t>
  </si>
  <si>
    <t>Julgamento de Causas na Justiça Estadual do 1º Grau</t>
  </si>
  <si>
    <t>Benefícios aos Servidores do 1. Grau</t>
  </si>
  <si>
    <t>3291/1478.0001</t>
  </si>
  <si>
    <t>3291/1479.0001</t>
  </si>
  <si>
    <t>3291/2565.0001</t>
  </si>
  <si>
    <t>3291/2581.0001</t>
  </si>
  <si>
    <t>02.126</t>
  </si>
  <si>
    <t>3290/2627.0001</t>
  </si>
  <si>
    <t>3291/2628.0001</t>
  </si>
  <si>
    <t>Formação e Aperfeiçoamento dos servidores</t>
  </si>
  <si>
    <t>Total ll</t>
  </si>
  <si>
    <t>Total lll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</si>
  <si>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</si>
  <si>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</si>
  <si>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           3.No campo Crédtitos Adicionais: Acréscimos, são somados os valores de Dotação Suplementar e Dotação Especial.</t>
  </si>
  <si>
    <t>NELIA CAMINHA JORGE</t>
  </si>
  <si>
    <t>1.500.100.0.0000.0000</t>
  </si>
  <si>
    <t>1.759.201.0.0000.0000</t>
  </si>
  <si>
    <t>3290/1476.0011</t>
  </si>
  <si>
    <t>1.759.285.0.0000.0000</t>
  </si>
  <si>
    <t>3291/1478.0011</t>
  </si>
  <si>
    <t>Recursos não Vinculados de Impostos</t>
  </si>
  <si>
    <t>Remuneração de Pessoal Ativo e Encargos Sociais do 2° Grau</t>
  </si>
  <si>
    <t>Previdência de Inativos e Pensionistas do Estado</t>
  </si>
  <si>
    <t>2</t>
  </si>
  <si>
    <t>Operações Especiais: Cumprimento de Senteças Judiciais</t>
  </si>
  <si>
    <t>Recursos Vinculados a Fundos - Diretamente Arrecadados</t>
  </si>
  <si>
    <t>2.759.201.0.0000.0000</t>
  </si>
  <si>
    <t>Recursos Vinculados a Fundos - Outras Fontes</t>
  </si>
  <si>
    <t xml:space="preserve">  </t>
  </si>
  <si>
    <t/>
  </si>
  <si>
    <t>3290/1476.0003</t>
  </si>
  <si>
    <t>Apreciação e Julgamento da Causas na Justiça Estadual do 1° Grau</t>
  </si>
  <si>
    <t>Apreciação e Julgamento de Causas na Justiça Estadual do 2° Grau</t>
  </si>
  <si>
    <t>Operacionalização da Escola Superior da Magistratura - ESMAM</t>
  </si>
  <si>
    <t>Construção, Ampliação e Reforma de Unidades Jurisdicionais do 1° Grau</t>
  </si>
  <si>
    <t>Aprimoramento da Segurança Institucional no 1° Grau</t>
  </si>
  <si>
    <t>Apreciação e Julgamento de Causas na Justiça Estadual do 1° Grau</t>
  </si>
  <si>
    <t>Construção, Ampliação e Reforma de Unidades Jurisdicionais do 2° Grau</t>
  </si>
  <si>
    <t>Aprimoramento da Segurança Institucional no 2° Grau</t>
  </si>
  <si>
    <t>3291.1574.0001</t>
  </si>
  <si>
    <t>Ampliação do Quadro Funcional do TJ</t>
  </si>
  <si>
    <t>Operacionalização da Corregedoria Geral de Justiça - CGJ/AM</t>
  </si>
  <si>
    <t>Manutenção, Ampliação e Aperfeiçoamento da Infraestrutura de TIC no 1° Grau do Poder Judiciário</t>
  </si>
  <si>
    <t>Manutenção, Ampliação e Aperfeiçoamento da Infraestrutura de TIC no 2° Grau do Poder Judiciário</t>
  </si>
  <si>
    <t>3291.2347.0001</t>
  </si>
  <si>
    <t>3290.1476.0006</t>
  </si>
  <si>
    <t>3291.2745.0001</t>
  </si>
  <si>
    <t>Mês de Referência: 04/2024</t>
  </si>
  <si>
    <t>Data da Publicação: 16/05/2024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</si>
</sst>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\ ;\(0\);\-#\ ;@\ "/>
    <numFmt numFmtId="166" formatCode="#,##0.00\ ;#,##0.00\ ;\-#\ ;@\ "/>
    <numFmt numFmtId="167" formatCode="#,##0.00\ ;#,##0.00\ ;\-#\ "/>
  </numFmts>
  <fonts count="10">
    <font>
      <sz val="11"/>
      <color rgb="FF000000"/>
      <name val="Arial"/>
      <scheme val="minor"/>
    </font>
    <font>
      <sz val="9"/>
      <color rgb="FF000000"/>
      <name val="Arial"/>
    </font>
    <font>
      <sz val="11"/>
      <name val="Arial"/>
    </font>
    <font>
      <sz val="7"/>
      <color rgb="FF000000"/>
      <name val="Arial"/>
    </font>
    <font>
      <sz val="11"/>
      <color rgb="FF000000"/>
      <name val="Arial"/>
    </font>
    <font>
      <sz val="7"/>
      <color rgb="FFFF0000"/>
      <name val="Arial"/>
    </font>
    <font>
      <b/>
      <sz val="7"/>
      <color rgb="FF000000"/>
      <name val="Arial"/>
    </font>
    <font>
      <sz val="12"/>
      <color rgb="FF000000"/>
      <name val="Arial"/>
    </font>
    <font>
      <sz val="10"/>
      <color rgb="FF000000"/>
      <name val="Arial"/>
    </font>
    <font>
      <sz val="10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DBE5F1"/>
        <bgColor rgb="FFDBE5F1"/>
      </patternFill>
    </fill>
    <fill>
      <patternFill patternType="solid">
        <fgColor rgb="FF00DCFF"/>
        <bgColor rgb="FF00DCFF"/>
      </patternFill>
    </fill>
    <fill>
      <patternFill patternType="solid">
        <fgColor rgb="FFD0E0E3"/>
        <bgColor rgb="FFD0E0E3"/>
      </patternFill>
    </fill>
    <fill>
      <patternFill patternType="solid">
        <fgColor rgb="FFCFE2F3"/>
        <bgColor rgb="FFCFE2F3"/>
      </patternFill>
    </fill>
  </fills>
  <borders count="17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4" fillId="0" borderId="0" xfId="0" applyFont="1" applyAlignment="1"/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right" vertical="center"/>
    </xf>
    <xf numFmtId="4" fontId="3" fillId="2" borderId="12" xfId="0" applyNumberFormat="1" applyFont="1" applyFill="1" applyBorder="1" applyAlignment="1">
      <alignment horizontal="right" vertical="center"/>
    </xf>
    <xf numFmtId="164" fontId="6" fillId="2" borderId="12" xfId="0" applyNumberFormat="1" applyFont="1" applyFill="1" applyBorder="1" applyAlignment="1">
      <alignment horizontal="center" vertical="center"/>
    </xf>
    <xf numFmtId="166" fontId="4" fillId="0" borderId="0" xfId="0" applyNumberFormat="1" applyFont="1" applyAlignment="1"/>
    <xf numFmtId="0" fontId="3" fillId="4" borderId="12" xfId="0" applyFont="1" applyFill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167" fontId="3" fillId="0" borderId="12" xfId="0" applyNumberFormat="1" applyFont="1" applyBorder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/>
    </xf>
    <xf numFmtId="164" fontId="6" fillId="0" borderId="12" xfId="0" applyNumberFormat="1" applyFont="1" applyBorder="1" applyAlignment="1">
      <alignment horizontal="center" vertical="center"/>
    </xf>
    <xf numFmtId="4" fontId="6" fillId="5" borderId="12" xfId="0" applyNumberFormat="1" applyFont="1" applyFill="1" applyBorder="1" applyAlignment="1">
      <alignment horizontal="center" vertical="center" wrapText="1"/>
    </xf>
    <xf numFmtId="164" fontId="6" fillId="5" borderId="12" xfId="0" applyNumberFormat="1" applyFont="1" applyFill="1" applyBorder="1" applyAlignment="1">
      <alignment horizontal="center" vertical="center"/>
    </xf>
    <xf numFmtId="49" fontId="7" fillId="5" borderId="12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4" fontId="6" fillId="8" borderId="12" xfId="0" applyNumberFormat="1" applyFont="1" applyFill="1" applyBorder="1" applyAlignment="1">
      <alignment horizontal="center" vertical="center" wrapText="1"/>
    </xf>
    <xf numFmtId="164" fontId="6" fillId="8" borderId="12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/>
    <xf numFmtId="0" fontId="3" fillId="2" borderId="15" xfId="0" applyFont="1" applyFill="1" applyBorder="1" applyAlignment="1"/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/>
    <xf numFmtId="0" fontId="3" fillId="2" borderId="4" xfId="0" applyFont="1" applyFill="1" applyBorder="1" applyAlignment="1"/>
    <xf numFmtId="0" fontId="5" fillId="2" borderId="15" xfId="0" applyFont="1" applyFill="1" applyBorder="1" applyAlignment="1"/>
    <xf numFmtId="4" fontId="3" fillId="2" borderId="4" xfId="0" applyNumberFormat="1" applyFont="1" applyFill="1" applyBorder="1" applyAlignment="1"/>
    <xf numFmtId="164" fontId="3" fillId="2" borderId="9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 vertical="center" wrapText="1"/>
    </xf>
    <xf numFmtId="166" fontId="3" fillId="2" borderId="12" xfId="0" applyNumberFormat="1" applyFont="1" applyFill="1" applyBorder="1" applyAlignment="1">
      <alignment horizontal="right" vertical="center"/>
    </xf>
    <xf numFmtId="166" fontId="3" fillId="4" borderId="12" xfId="0" applyNumberFormat="1" applyFont="1" applyFill="1" applyBorder="1" applyAlignment="1">
      <alignment horizontal="right" vertical="center"/>
    </xf>
    <xf numFmtId="167" fontId="3" fillId="0" borderId="12" xfId="0" applyNumberFormat="1" applyFont="1" applyBorder="1" applyAlignment="1">
      <alignment horizontal="right" vertical="center"/>
    </xf>
    <xf numFmtId="166" fontId="3" fillId="0" borderId="12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6" fontId="3" fillId="7" borderId="12" xfId="0" applyNumberFormat="1" applyFont="1" applyFill="1" applyBorder="1" applyAlignment="1">
      <alignment horizontal="right" vertical="center"/>
    </xf>
    <xf numFmtId="166" fontId="3" fillId="6" borderId="12" xfId="0" applyNumberFormat="1" applyFont="1" applyFill="1" applyBorder="1" applyAlignment="1">
      <alignment horizontal="right" vertical="center"/>
    </xf>
    <xf numFmtId="49" fontId="3" fillId="0" borderId="12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4" fontId="6" fillId="2" borderId="12" xfId="0" applyNumberFormat="1" applyFont="1" applyFill="1" applyBorder="1" applyAlignment="1">
      <alignment horizontal="right" vertical="center"/>
    </xf>
    <xf numFmtId="49" fontId="3" fillId="3" borderId="12" xfId="0" applyNumberFormat="1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6" borderId="12" xfId="0" applyFont="1" applyFill="1" applyBorder="1" applyAlignment="1">
      <alignment horizontal="center" vertical="center" wrapText="1"/>
    </xf>
    <xf numFmtId="0" fontId="3" fillId="2" borderId="12" xfId="0" quotePrefix="1" applyFont="1" applyFill="1" applyBorder="1" applyAlignment="1">
      <alignment horizontal="right" vertical="center"/>
    </xf>
    <xf numFmtId="0" fontId="3" fillId="7" borderId="12" xfId="0" applyFont="1" applyFill="1" applyBorder="1" applyAlignment="1">
      <alignment horizontal="center" vertical="center" wrapText="1"/>
    </xf>
    <xf numFmtId="0" fontId="4" fillId="0" borderId="0" xfId="0" applyFont="1" applyAlignment="1"/>
    <xf numFmtId="166" fontId="3" fillId="9" borderId="12" xfId="0" applyNumberFormat="1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9" fillId="2" borderId="0" xfId="0" applyFont="1" applyFill="1"/>
    <xf numFmtId="166" fontId="3" fillId="2" borderId="3" xfId="0" applyNumberFormat="1" applyFont="1" applyFill="1" applyBorder="1" applyAlignment="1">
      <alignment horizontal="right" vertical="center"/>
    </xf>
    <xf numFmtId="166" fontId="3" fillId="10" borderId="12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6" fillId="0" borderId="0" xfId="0" applyFont="1" applyAlignment="1">
      <alignment horizontal="center"/>
    </xf>
    <xf numFmtId="0" fontId="0" fillId="0" borderId="0" xfId="0" applyFont="1" applyAlignment="1"/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0" fontId="6" fillId="0" borderId="1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8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1" Type="http://schemas.openxmlformats.org/officeDocument/2006/relationships/worksheet" Target="worksheets/sheet1.xml"/><Relationship Id="rId32" Type="http://customschemas.google.com/relationships/workbookmetadata" Target="metadata"/><Relationship Id="rId36" Type="http://schemas.openxmlformats.org/officeDocument/2006/relationships/calcChain" Target="calcChain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960"/>
  <sheetViews>
    <sheetView tabSelected="1" zoomScale="120" zoomScaleNormal="120" workbookViewId="0">
      <selection activeCell="J106" sqref="J106"/>
    </sheetView>
  </sheetViews>
  <sheetFormatPr defaultColWidth="12.625" defaultRowHeight="15" customHeight="1"/>
  <cols>
    <col min="1" max="1" width="9.125" customWidth="1"/>
    <col min="2" max="2" width="11" customWidth="1"/>
    <col min="3" max="3" width="9.125" customWidth="1"/>
    <col min="4" max="4" width="14" customWidth="1"/>
    <col min="5" max="5" width="9.125" customWidth="1"/>
    <col min="6" max="6" width="11.375" customWidth="1"/>
    <col min="7" max="7" width="14" customWidth="1"/>
    <col min="8" max="8" width="13" customWidth="1"/>
    <col min="9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5" width="9.75" customWidth="1"/>
    <col min="16" max="16" width="9.125" customWidth="1"/>
    <col min="17" max="17" width="10.375" customWidth="1"/>
    <col min="18" max="18" width="12.75" customWidth="1"/>
    <col min="19" max="19" width="11.75" customWidth="1"/>
    <col min="20" max="20" width="12.375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3.75" customWidth="1"/>
    <col min="26" max="26" width="16.375" customWidth="1"/>
    <col min="27" max="27" width="9.125" customWidth="1"/>
  </cols>
  <sheetData>
    <row r="1" spans="1:27" ht="14.25" customHeight="1">
      <c r="A1" s="70" t="s">
        <v>0</v>
      </c>
      <c r="B1" s="71"/>
      <c r="C1" s="71"/>
      <c r="D1" s="71"/>
      <c r="E1" s="71"/>
      <c r="F1" s="72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>
      <c r="A2" s="73" t="s">
        <v>1</v>
      </c>
      <c r="B2" s="74"/>
      <c r="C2" s="74"/>
      <c r="D2" s="74"/>
      <c r="E2" s="74"/>
      <c r="F2" s="75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>
      <c r="A3" s="73" t="s">
        <v>2</v>
      </c>
      <c r="B3" s="74"/>
      <c r="C3" s="74"/>
      <c r="D3" s="74"/>
      <c r="E3" s="74"/>
      <c r="F3" s="75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>
      <c r="A4" s="70" t="s">
        <v>93</v>
      </c>
      <c r="B4" s="71"/>
      <c r="C4" s="71"/>
      <c r="D4" s="71"/>
      <c r="E4" s="71"/>
      <c r="F4" s="72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>
      <c r="A5" s="6" t="s">
        <v>3</v>
      </c>
      <c r="B5" s="6"/>
      <c r="C5" s="6"/>
      <c r="D5" s="6"/>
      <c r="E5" s="6"/>
      <c r="F5" s="6"/>
      <c r="G5" s="7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>
      <c r="A6" s="70" t="s">
        <v>126</v>
      </c>
      <c r="B6" s="71"/>
      <c r="C6" s="71"/>
      <c r="D6" s="71"/>
      <c r="E6" s="71"/>
      <c r="F6" s="72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>
      <c r="A7" s="70" t="s">
        <v>127</v>
      </c>
      <c r="B7" s="71"/>
      <c r="C7" s="71"/>
      <c r="D7" s="71"/>
      <c r="E7" s="71"/>
      <c r="F7" s="72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>
      <c r="A8" s="86"/>
      <c r="B8" s="77"/>
      <c r="C8" s="77"/>
      <c r="D8" s="77"/>
      <c r="E8" s="77"/>
      <c r="F8" s="77"/>
      <c r="G8" s="1"/>
      <c r="H8" s="2"/>
      <c r="I8" s="2"/>
      <c r="J8" s="54"/>
      <c r="K8" s="1"/>
      <c r="L8" s="1"/>
      <c r="M8" s="1"/>
      <c r="N8" s="1"/>
      <c r="O8" s="1"/>
      <c r="P8" s="1"/>
      <c r="Q8" s="1"/>
      <c r="R8" s="1"/>
      <c r="S8" s="1"/>
      <c r="T8" s="1"/>
      <c r="U8" s="55"/>
      <c r="V8" s="5"/>
      <c r="W8" s="5"/>
      <c r="X8" s="5"/>
      <c r="Y8" s="5"/>
      <c r="Z8" s="5"/>
      <c r="AA8" s="5"/>
    </row>
    <row r="9" spans="1:27" ht="14.25" customHeight="1">
      <c r="A9" s="76" t="s">
        <v>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5"/>
      <c r="Z9" s="5"/>
      <c r="AA9" s="5"/>
    </row>
    <row r="10" spans="1:27" ht="14.25" customHeight="1">
      <c r="A10" s="1"/>
      <c r="B10" s="1"/>
      <c r="C10" s="1"/>
      <c r="D10" s="1"/>
      <c r="E10" s="1"/>
      <c r="F10" s="1"/>
      <c r="G10" s="1"/>
      <c r="H10" s="2"/>
      <c r="I10" s="2"/>
      <c r="J10" s="8"/>
      <c r="K10" s="1"/>
      <c r="L10" s="1"/>
      <c r="M10" s="1"/>
      <c r="N10" s="1"/>
      <c r="O10" s="1"/>
      <c r="P10" s="1"/>
      <c r="Q10" s="1"/>
      <c r="R10" s="1"/>
      <c r="S10" s="1"/>
      <c r="T10" s="1"/>
      <c r="U10" s="44"/>
      <c r="V10" s="1"/>
      <c r="W10" s="9"/>
      <c r="X10" s="1"/>
      <c r="Y10" s="5"/>
      <c r="Z10" s="5"/>
      <c r="AA10" s="5"/>
    </row>
    <row r="11" spans="1:27" ht="19.5" customHeight="1">
      <c r="A11" s="80" t="s">
        <v>5</v>
      </c>
      <c r="B11" s="71"/>
      <c r="C11" s="71"/>
      <c r="D11" s="71"/>
      <c r="E11" s="71"/>
      <c r="F11" s="71"/>
      <c r="G11" s="71"/>
      <c r="H11" s="71"/>
      <c r="I11" s="71"/>
      <c r="J11" s="72"/>
      <c r="K11" s="78" t="s">
        <v>6</v>
      </c>
      <c r="L11" s="80" t="s">
        <v>7</v>
      </c>
      <c r="M11" s="72"/>
      <c r="N11" s="78" t="s">
        <v>8</v>
      </c>
      <c r="O11" s="78" t="s">
        <v>9</v>
      </c>
      <c r="P11" s="80" t="s">
        <v>10</v>
      </c>
      <c r="Q11" s="72"/>
      <c r="R11" s="78" t="s">
        <v>11</v>
      </c>
      <c r="S11" s="80" t="s">
        <v>12</v>
      </c>
      <c r="T11" s="71"/>
      <c r="U11" s="71"/>
      <c r="V11" s="71"/>
      <c r="W11" s="71"/>
      <c r="X11" s="72"/>
      <c r="Y11" s="5"/>
      <c r="Z11" s="5"/>
      <c r="AA11" s="5"/>
    </row>
    <row r="12" spans="1:27" ht="14.25" customHeight="1">
      <c r="A12" s="80" t="s">
        <v>13</v>
      </c>
      <c r="B12" s="72"/>
      <c r="C12" s="78" t="s">
        <v>14</v>
      </c>
      <c r="D12" s="78" t="s">
        <v>15</v>
      </c>
      <c r="E12" s="80" t="s">
        <v>16</v>
      </c>
      <c r="F12" s="72"/>
      <c r="G12" s="78" t="s">
        <v>17</v>
      </c>
      <c r="H12" s="80" t="s">
        <v>18</v>
      </c>
      <c r="I12" s="72"/>
      <c r="J12" s="81" t="s">
        <v>19</v>
      </c>
      <c r="K12" s="79"/>
      <c r="L12" s="10" t="s">
        <v>20</v>
      </c>
      <c r="M12" s="10" t="s">
        <v>21</v>
      </c>
      <c r="N12" s="79"/>
      <c r="O12" s="79"/>
      <c r="P12" s="11" t="s">
        <v>22</v>
      </c>
      <c r="Q12" s="11" t="s">
        <v>23</v>
      </c>
      <c r="R12" s="79"/>
      <c r="S12" s="12" t="s">
        <v>24</v>
      </c>
      <c r="T12" s="13" t="s">
        <v>25</v>
      </c>
      <c r="U12" s="12" t="s">
        <v>26</v>
      </c>
      <c r="V12" s="14" t="s">
        <v>25</v>
      </c>
      <c r="W12" s="15" t="s">
        <v>27</v>
      </c>
      <c r="X12" s="14" t="s">
        <v>25</v>
      </c>
      <c r="Y12" s="5"/>
      <c r="Z12" s="5"/>
      <c r="AA12" s="5"/>
    </row>
    <row r="13" spans="1:27" ht="31.5" customHeight="1">
      <c r="A13" s="12" t="s">
        <v>28</v>
      </c>
      <c r="B13" s="12" t="s">
        <v>16</v>
      </c>
      <c r="C13" s="79"/>
      <c r="D13" s="79"/>
      <c r="E13" s="11" t="s">
        <v>29</v>
      </c>
      <c r="F13" s="11" t="s">
        <v>30</v>
      </c>
      <c r="G13" s="79"/>
      <c r="H13" s="11" t="s">
        <v>28</v>
      </c>
      <c r="I13" s="11" t="s">
        <v>16</v>
      </c>
      <c r="J13" s="79"/>
      <c r="K13" s="12" t="s">
        <v>31</v>
      </c>
      <c r="L13" s="11" t="s">
        <v>32</v>
      </c>
      <c r="M13" s="11" t="s">
        <v>33</v>
      </c>
      <c r="N13" s="11" t="s">
        <v>34</v>
      </c>
      <c r="O13" s="11" t="s">
        <v>35</v>
      </c>
      <c r="P13" s="11" t="s">
        <v>36</v>
      </c>
      <c r="Q13" s="11" t="s">
        <v>37</v>
      </c>
      <c r="R13" s="12" t="s">
        <v>38</v>
      </c>
      <c r="S13" s="16" t="s">
        <v>39</v>
      </c>
      <c r="T13" s="17" t="s">
        <v>40</v>
      </c>
      <c r="U13" s="16" t="s">
        <v>41</v>
      </c>
      <c r="V13" s="17" t="s">
        <v>42</v>
      </c>
      <c r="W13" s="15" t="s">
        <v>43</v>
      </c>
      <c r="X13" s="17" t="s">
        <v>44</v>
      </c>
      <c r="Y13" s="5"/>
      <c r="Z13" s="5"/>
      <c r="AA13" s="5"/>
    </row>
    <row r="14" spans="1:27" ht="63" customHeight="1">
      <c r="A14" s="18" t="s">
        <v>45</v>
      </c>
      <c r="B14" s="25" t="s">
        <v>46</v>
      </c>
      <c r="C14" s="25" t="s">
        <v>47</v>
      </c>
      <c r="D14" s="25" t="s">
        <v>48</v>
      </c>
      <c r="E14" s="53" t="s">
        <v>75</v>
      </c>
      <c r="F14" s="53" t="s">
        <v>110</v>
      </c>
      <c r="G14" s="25" t="s">
        <v>49</v>
      </c>
      <c r="H14" s="53" t="s">
        <v>94</v>
      </c>
      <c r="I14" s="53" t="s">
        <v>99</v>
      </c>
      <c r="J14" s="58">
        <v>3</v>
      </c>
      <c r="K14" s="49">
        <v>100000</v>
      </c>
      <c r="L14" s="46">
        <v>0</v>
      </c>
      <c r="M14" s="46">
        <v>0</v>
      </c>
      <c r="N14" s="20">
        <f t="shared" ref="N14:N26" si="0">K14+L14-M14</f>
        <v>100000</v>
      </c>
      <c r="O14" s="21"/>
      <c r="P14" s="21"/>
      <c r="Q14" s="21"/>
      <c r="R14" s="20">
        <f t="shared" ref="R14:R26" si="1">N14-O14+P14+Q14</f>
        <v>100000</v>
      </c>
      <c r="S14" s="46">
        <v>0</v>
      </c>
      <c r="T14" s="22">
        <f t="shared" ref="T14:T27" si="2">IF(R14&gt;0,S14/R14,0)</f>
        <v>0</v>
      </c>
      <c r="U14" s="51">
        <v>0</v>
      </c>
      <c r="V14" s="22">
        <f t="shared" ref="V14:V27" si="3">IF(R14&gt;0,U14/R14,0)</f>
        <v>0</v>
      </c>
      <c r="W14" s="46">
        <v>0</v>
      </c>
      <c r="X14" s="22">
        <f t="shared" ref="X14:X27" si="4">IF(R14&gt;0,W14/R14,0)</f>
        <v>0</v>
      </c>
      <c r="Y14" s="5"/>
      <c r="Z14" s="5"/>
      <c r="AA14" s="5"/>
    </row>
    <row r="15" spans="1:27" ht="63" customHeight="1">
      <c r="A15" s="18" t="s">
        <v>45</v>
      </c>
      <c r="B15" s="25" t="s">
        <v>46</v>
      </c>
      <c r="C15" s="25" t="s">
        <v>47</v>
      </c>
      <c r="D15" s="25" t="s">
        <v>50</v>
      </c>
      <c r="E15" s="53" t="s">
        <v>75</v>
      </c>
      <c r="F15" s="25" t="s">
        <v>51</v>
      </c>
      <c r="G15" s="25" t="s">
        <v>49</v>
      </c>
      <c r="H15" s="53" t="s">
        <v>94</v>
      </c>
      <c r="I15" s="53" t="s">
        <v>99</v>
      </c>
      <c r="J15" s="58">
        <v>3</v>
      </c>
      <c r="K15" s="49">
        <f>77675500</f>
        <v>77675500</v>
      </c>
      <c r="L15" s="46">
        <v>0</v>
      </c>
      <c r="M15" s="46">
        <v>0</v>
      </c>
      <c r="N15" s="20">
        <f t="shared" si="0"/>
        <v>77675500</v>
      </c>
      <c r="O15" s="61" t="s">
        <v>108</v>
      </c>
      <c r="P15" s="21"/>
      <c r="Q15" s="21"/>
      <c r="R15" s="20" t="e">
        <f t="shared" si="1"/>
        <v>#VALUE!</v>
      </c>
      <c r="S15" s="46">
        <v>27191314.390000001</v>
      </c>
      <c r="T15" s="22" t="e">
        <f t="shared" si="2"/>
        <v>#VALUE!</v>
      </c>
      <c r="U15" s="51">
        <f>27191314.39</f>
        <v>27191314.390000001</v>
      </c>
      <c r="V15" s="22" t="e">
        <f t="shared" si="3"/>
        <v>#VALUE!</v>
      </c>
      <c r="W15" s="46">
        <v>27191314.390000001</v>
      </c>
      <c r="X15" s="22" t="e">
        <f t="shared" si="4"/>
        <v>#VALUE!</v>
      </c>
      <c r="Y15" s="23"/>
      <c r="Z15" s="5"/>
      <c r="AA15" s="5"/>
    </row>
    <row r="16" spans="1:27" ht="63" customHeight="1">
      <c r="A16" s="18" t="s">
        <v>45</v>
      </c>
      <c r="B16" s="25" t="s">
        <v>46</v>
      </c>
      <c r="C16" s="25" t="s">
        <v>47</v>
      </c>
      <c r="D16" s="25" t="s">
        <v>52</v>
      </c>
      <c r="E16" s="53" t="s">
        <v>75</v>
      </c>
      <c r="F16" s="25" t="s">
        <v>53</v>
      </c>
      <c r="G16" s="25" t="s">
        <v>49</v>
      </c>
      <c r="H16" s="53" t="s">
        <v>94</v>
      </c>
      <c r="I16" s="53" t="s">
        <v>99</v>
      </c>
      <c r="J16" s="24">
        <v>1</v>
      </c>
      <c r="K16" s="49">
        <f>470000000</f>
        <v>470000000</v>
      </c>
      <c r="L16" s="46">
        <v>4194872.24</v>
      </c>
      <c r="M16" s="46">
        <v>4194872.24</v>
      </c>
      <c r="N16" s="20">
        <f t="shared" si="0"/>
        <v>470000000</v>
      </c>
      <c r="O16" s="21"/>
      <c r="P16" s="21"/>
      <c r="Q16" s="21"/>
      <c r="R16" s="20">
        <f t="shared" si="1"/>
        <v>470000000</v>
      </c>
      <c r="S16" s="46">
        <f>154006901.59</f>
        <v>154006901.59</v>
      </c>
      <c r="T16" s="22">
        <f t="shared" si="2"/>
        <v>0.32767425870212769</v>
      </c>
      <c r="U16" s="47">
        <v>154002755.28999999</v>
      </c>
      <c r="V16" s="22">
        <f t="shared" si="3"/>
        <v>0.32766543678723403</v>
      </c>
      <c r="W16" s="46">
        <v>153283261.66999999</v>
      </c>
      <c r="X16" s="22">
        <f t="shared" si="4"/>
        <v>0.32613459929787231</v>
      </c>
      <c r="Y16" s="5"/>
      <c r="Z16" s="5"/>
      <c r="AA16" s="5"/>
    </row>
    <row r="17" spans="1:27" ht="63" customHeight="1">
      <c r="A17" s="18" t="s">
        <v>45</v>
      </c>
      <c r="B17" s="25" t="s">
        <v>46</v>
      </c>
      <c r="C17" s="25" t="s">
        <v>47</v>
      </c>
      <c r="D17" s="25" t="s">
        <v>55</v>
      </c>
      <c r="E17" s="25" t="s">
        <v>56</v>
      </c>
      <c r="F17" s="25" t="s">
        <v>57</v>
      </c>
      <c r="G17" s="25" t="s">
        <v>49</v>
      </c>
      <c r="H17" s="53" t="s">
        <v>94</v>
      </c>
      <c r="I17" s="53" t="s">
        <v>99</v>
      </c>
      <c r="J17" s="58">
        <v>3</v>
      </c>
      <c r="K17" s="49">
        <v>22575500</v>
      </c>
      <c r="L17" s="46">
        <v>0</v>
      </c>
      <c r="M17" s="46">
        <v>0</v>
      </c>
      <c r="N17" s="20">
        <f t="shared" si="0"/>
        <v>22575500</v>
      </c>
      <c r="O17" s="21"/>
      <c r="P17" s="21"/>
      <c r="Q17" s="21"/>
      <c r="R17" s="20">
        <f t="shared" si="1"/>
        <v>22575500</v>
      </c>
      <c r="S17" s="46">
        <f>7976517.95</f>
        <v>7976517.9500000002</v>
      </c>
      <c r="T17" s="22">
        <f t="shared" si="2"/>
        <v>0.3533263028504352</v>
      </c>
      <c r="U17" s="51">
        <v>7976517.9500000002</v>
      </c>
      <c r="V17" s="22">
        <f t="shared" si="3"/>
        <v>0.3533263028504352</v>
      </c>
      <c r="W17" s="46">
        <v>7976517.9500000002</v>
      </c>
      <c r="X17" s="22">
        <f t="shared" si="4"/>
        <v>0.3533263028504352</v>
      </c>
      <c r="Y17" s="5"/>
      <c r="Z17" s="5"/>
      <c r="AA17" s="5"/>
    </row>
    <row r="18" spans="1:27" ht="63" customHeight="1">
      <c r="A18" s="18" t="s">
        <v>45</v>
      </c>
      <c r="B18" s="25" t="s">
        <v>46</v>
      </c>
      <c r="C18" s="25" t="s">
        <v>47</v>
      </c>
      <c r="D18" s="53" t="s">
        <v>82</v>
      </c>
      <c r="E18" s="25" t="s">
        <v>56</v>
      </c>
      <c r="F18" s="53" t="s">
        <v>111</v>
      </c>
      <c r="G18" s="25" t="s">
        <v>49</v>
      </c>
      <c r="H18" s="53" t="s">
        <v>94</v>
      </c>
      <c r="I18" s="53" t="s">
        <v>99</v>
      </c>
      <c r="J18" s="58">
        <v>3</v>
      </c>
      <c r="K18" s="49">
        <v>50000</v>
      </c>
      <c r="L18" s="46">
        <v>0</v>
      </c>
      <c r="M18" s="46">
        <v>0</v>
      </c>
      <c r="N18" s="20">
        <f t="shared" si="0"/>
        <v>50000</v>
      </c>
      <c r="O18" s="21"/>
      <c r="P18" s="21"/>
      <c r="Q18" s="21"/>
      <c r="R18" s="20">
        <f t="shared" si="1"/>
        <v>50000</v>
      </c>
      <c r="S18" s="46">
        <v>0</v>
      </c>
      <c r="T18" s="22">
        <f t="shared" si="2"/>
        <v>0</v>
      </c>
      <c r="U18" s="51">
        <v>0</v>
      </c>
      <c r="V18" s="22">
        <f t="shared" si="3"/>
        <v>0</v>
      </c>
      <c r="W18" s="46">
        <v>0</v>
      </c>
      <c r="X18" s="22">
        <f t="shared" si="4"/>
        <v>0</v>
      </c>
      <c r="Y18" s="5"/>
      <c r="Z18" s="5"/>
      <c r="AA18" s="5"/>
    </row>
    <row r="19" spans="1:27" ht="63" customHeight="1">
      <c r="A19" s="18" t="s">
        <v>45</v>
      </c>
      <c r="B19" s="25" t="s">
        <v>46</v>
      </c>
      <c r="C19" s="25" t="s">
        <v>47</v>
      </c>
      <c r="D19" s="25" t="s">
        <v>58</v>
      </c>
      <c r="E19" s="25" t="s">
        <v>56</v>
      </c>
      <c r="F19" s="53" t="s">
        <v>100</v>
      </c>
      <c r="G19" s="25" t="s">
        <v>49</v>
      </c>
      <c r="H19" s="53" t="s">
        <v>94</v>
      </c>
      <c r="I19" s="53" t="s">
        <v>99</v>
      </c>
      <c r="J19" s="24">
        <v>1</v>
      </c>
      <c r="K19" s="49">
        <v>123000000</v>
      </c>
      <c r="L19" s="46">
        <v>2176343.04</v>
      </c>
      <c r="M19" s="46">
        <v>2176343.04</v>
      </c>
      <c r="N19" s="20">
        <f t="shared" si="0"/>
        <v>123000000</v>
      </c>
      <c r="O19" s="21"/>
      <c r="P19" s="21"/>
      <c r="Q19" s="21"/>
      <c r="R19" s="20">
        <f t="shared" si="1"/>
        <v>123000000</v>
      </c>
      <c r="S19" s="46">
        <v>41378492.140000001</v>
      </c>
      <c r="T19" s="22">
        <f t="shared" si="2"/>
        <v>0.33641050520325205</v>
      </c>
      <c r="U19" s="47">
        <v>41378492.140000001</v>
      </c>
      <c r="V19" s="22">
        <f t="shared" si="3"/>
        <v>0.33641050520325205</v>
      </c>
      <c r="W19" s="46">
        <v>40804108.18</v>
      </c>
      <c r="X19" s="22">
        <f t="shared" si="4"/>
        <v>0.33174071691056911</v>
      </c>
      <c r="Y19" s="5"/>
      <c r="Z19" s="5"/>
      <c r="AA19" s="5"/>
    </row>
    <row r="20" spans="1:27" ht="63" customHeight="1">
      <c r="A20" s="18" t="s">
        <v>45</v>
      </c>
      <c r="B20" s="25" t="s">
        <v>46</v>
      </c>
      <c r="C20" s="25" t="s">
        <v>47</v>
      </c>
      <c r="D20" s="25" t="s">
        <v>59</v>
      </c>
      <c r="E20" s="25" t="s">
        <v>56</v>
      </c>
      <c r="F20" s="25" t="s">
        <v>60</v>
      </c>
      <c r="G20" s="25" t="s">
        <v>49</v>
      </c>
      <c r="H20" s="53" t="s">
        <v>94</v>
      </c>
      <c r="I20" s="53" t="s">
        <v>99</v>
      </c>
      <c r="J20" s="24">
        <v>1</v>
      </c>
      <c r="K20" s="49">
        <v>151000000</v>
      </c>
      <c r="L20" s="46">
        <v>235952.4</v>
      </c>
      <c r="M20" s="46">
        <v>235952.4</v>
      </c>
      <c r="N20" s="20">
        <f t="shared" si="0"/>
        <v>151000000</v>
      </c>
      <c r="O20" s="21"/>
      <c r="P20" s="21"/>
      <c r="Q20" s="21"/>
      <c r="R20" s="20">
        <f t="shared" si="1"/>
        <v>151000000</v>
      </c>
      <c r="S20" s="46">
        <v>50130586.890000001</v>
      </c>
      <c r="T20" s="22">
        <f t="shared" si="2"/>
        <v>0.33199064165562914</v>
      </c>
      <c r="U20" s="47">
        <v>50130586.890000001</v>
      </c>
      <c r="V20" s="22">
        <f t="shared" si="3"/>
        <v>0.33199064165562914</v>
      </c>
      <c r="W20" s="46">
        <v>49662286.740000002</v>
      </c>
      <c r="X20" s="22">
        <f t="shared" si="4"/>
        <v>0.3288893161589404</v>
      </c>
      <c r="Y20" s="5"/>
      <c r="Z20" s="5"/>
      <c r="AA20" s="5"/>
    </row>
    <row r="21" spans="1:27" ht="63" customHeight="1">
      <c r="A21" s="18" t="s">
        <v>45</v>
      </c>
      <c r="B21" s="25" t="s">
        <v>46</v>
      </c>
      <c r="C21" s="25" t="s">
        <v>47</v>
      </c>
      <c r="D21" s="25" t="s">
        <v>61</v>
      </c>
      <c r="E21" s="25" t="s">
        <v>56</v>
      </c>
      <c r="F21" s="25" t="s">
        <v>62</v>
      </c>
      <c r="G21" s="25" t="s">
        <v>49</v>
      </c>
      <c r="H21" s="53" t="s">
        <v>94</v>
      </c>
      <c r="I21" s="53" t="s">
        <v>99</v>
      </c>
      <c r="J21" s="58">
        <v>3</v>
      </c>
      <c r="K21" s="49">
        <v>25475500</v>
      </c>
      <c r="L21" s="46">
        <v>0</v>
      </c>
      <c r="M21" s="46">
        <v>0</v>
      </c>
      <c r="N21" s="20">
        <f t="shared" si="0"/>
        <v>25475500</v>
      </c>
      <c r="O21" s="21"/>
      <c r="P21" s="21"/>
      <c r="Q21" s="21"/>
      <c r="R21" s="20">
        <f t="shared" si="1"/>
        <v>25475500</v>
      </c>
      <c r="S21" s="46">
        <v>8816764.1600000001</v>
      </c>
      <c r="T21" s="22">
        <f t="shared" si="2"/>
        <v>0.34608797315067419</v>
      </c>
      <c r="U21" s="51">
        <v>8816764.1600000001</v>
      </c>
      <c r="V21" s="22">
        <f t="shared" si="3"/>
        <v>0.34608797315067419</v>
      </c>
      <c r="W21" s="46">
        <v>8816764.1600000001</v>
      </c>
      <c r="X21" s="22">
        <f t="shared" si="4"/>
        <v>0.34608797315067419</v>
      </c>
      <c r="Y21" s="5"/>
      <c r="Z21" s="5"/>
      <c r="AA21" s="5"/>
    </row>
    <row r="22" spans="1:27" ht="63" customHeight="1">
      <c r="A22" s="18" t="s">
        <v>45</v>
      </c>
      <c r="B22" s="25" t="s">
        <v>46</v>
      </c>
      <c r="C22" s="25" t="s">
        <v>63</v>
      </c>
      <c r="D22" s="25" t="s">
        <v>64</v>
      </c>
      <c r="E22" s="25" t="s">
        <v>56</v>
      </c>
      <c r="F22" s="25" t="s">
        <v>65</v>
      </c>
      <c r="G22" s="25" t="s">
        <v>49</v>
      </c>
      <c r="H22" s="53" t="s">
        <v>94</v>
      </c>
      <c r="I22" s="53" t="s">
        <v>99</v>
      </c>
      <c r="J22" s="24">
        <v>1</v>
      </c>
      <c r="K22" s="48">
        <v>300000</v>
      </c>
      <c r="L22" s="46">
        <v>0</v>
      </c>
      <c r="M22" s="46">
        <v>0</v>
      </c>
      <c r="N22" s="20">
        <f t="shared" si="0"/>
        <v>300000</v>
      </c>
      <c r="O22" s="20"/>
      <c r="P22" s="20"/>
      <c r="Q22" s="20"/>
      <c r="R22" s="20">
        <f t="shared" si="1"/>
        <v>300000</v>
      </c>
      <c r="S22" s="49">
        <v>100840</v>
      </c>
      <c r="T22" s="22">
        <f t="shared" si="2"/>
        <v>0.33613333333333334</v>
      </c>
      <c r="U22" s="47">
        <v>100840</v>
      </c>
      <c r="V22" s="22">
        <f t="shared" si="3"/>
        <v>0.33613333333333334</v>
      </c>
      <c r="W22" s="46">
        <v>100840</v>
      </c>
      <c r="X22" s="22">
        <f t="shared" si="4"/>
        <v>0.33613333333333334</v>
      </c>
      <c r="Y22" s="5"/>
      <c r="Z22" s="5"/>
      <c r="AA22" s="5"/>
    </row>
    <row r="23" spans="1:27" ht="63" customHeight="1">
      <c r="A23" s="57" t="s">
        <v>45</v>
      </c>
      <c r="B23" s="53" t="s">
        <v>46</v>
      </c>
      <c r="C23" s="53" t="s">
        <v>63</v>
      </c>
      <c r="D23" s="53" t="s">
        <v>54</v>
      </c>
      <c r="E23" s="25" t="s">
        <v>56</v>
      </c>
      <c r="F23" s="53" t="s">
        <v>112</v>
      </c>
      <c r="G23" s="53" t="s">
        <v>49</v>
      </c>
      <c r="H23" s="53" t="s">
        <v>94</v>
      </c>
      <c r="I23" s="53" t="s">
        <v>99</v>
      </c>
      <c r="J23" s="65">
        <v>1</v>
      </c>
      <c r="K23" s="48">
        <v>300000</v>
      </c>
      <c r="L23" s="46">
        <v>0</v>
      </c>
      <c r="M23" s="46">
        <v>0</v>
      </c>
      <c r="N23" s="20">
        <f t="shared" si="0"/>
        <v>300000</v>
      </c>
      <c r="O23" s="20"/>
      <c r="P23" s="20"/>
      <c r="Q23" s="20"/>
      <c r="R23" s="20">
        <f t="shared" si="1"/>
        <v>300000</v>
      </c>
      <c r="S23" s="49">
        <v>65175</v>
      </c>
      <c r="T23" s="22">
        <f t="shared" si="2"/>
        <v>0.21725</v>
      </c>
      <c r="U23" s="47">
        <v>65175</v>
      </c>
      <c r="V23" s="22">
        <f t="shared" si="3"/>
        <v>0.21725</v>
      </c>
      <c r="W23" s="46">
        <v>65175</v>
      </c>
      <c r="X23" s="22">
        <f t="shared" si="4"/>
        <v>0.21725</v>
      </c>
      <c r="Y23" s="5"/>
      <c r="Z23" s="5"/>
      <c r="AA23" s="5"/>
    </row>
    <row r="24" spans="1:27" ht="63" customHeight="1">
      <c r="A24" s="18" t="s">
        <v>45</v>
      </c>
      <c r="B24" s="25" t="s">
        <v>46</v>
      </c>
      <c r="C24" s="25" t="s">
        <v>66</v>
      </c>
      <c r="D24" s="25" t="s">
        <v>67</v>
      </c>
      <c r="E24" s="53" t="s">
        <v>101</v>
      </c>
      <c r="F24" s="25" t="s">
        <v>68</v>
      </c>
      <c r="G24" s="53" t="s">
        <v>102</v>
      </c>
      <c r="H24" s="53" t="s">
        <v>94</v>
      </c>
      <c r="I24" s="53" t="s">
        <v>99</v>
      </c>
      <c r="J24" s="24">
        <v>1</v>
      </c>
      <c r="K24" s="49">
        <f>153539737-K25</f>
        <v>147464237</v>
      </c>
      <c r="L24" s="46">
        <v>14999418.779999999</v>
      </c>
      <c r="M24" s="46">
        <v>14999418.779999999</v>
      </c>
      <c r="N24" s="20">
        <f t="shared" si="0"/>
        <v>147464237</v>
      </c>
      <c r="O24" s="20"/>
      <c r="P24" s="20"/>
      <c r="Q24" s="20">
        <f>-4577733.51-11421935.4</f>
        <v>-15999668.91</v>
      </c>
      <c r="R24" s="20">
        <f t="shared" si="1"/>
        <v>131464568.09</v>
      </c>
      <c r="S24" s="46">
        <f>27070096.92-S25</f>
        <v>24953752.610000003</v>
      </c>
      <c r="T24" s="22">
        <f t="shared" si="2"/>
        <v>0.1898135214114634</v>
      </c>
      <c r="U24" s="47">
        <f>27070096.92-U25</f>
        <v>24953752.610000003</v>
      </c>
      <c r="V24" s="22">
        <f t="shared" si="3"/>
        <v>0.1898135214114634</v>
      </c>
      <c r="W24" s="46">
        <f>27070096.92-W25</f>
        <v>24953752.610000003</v>
      </c>
      <c r="X24" s="22">
        <f t="shared" si="4"/>
        <v>0.1898135214114634</v>
      </c>
      <c r="Y24" s="5"/>
      <c r="Z24" s="5"/>
      <c r="AA24" s="5"/>
    </row>
    <row r="25" spans="1:27" ht="63" customHeight="1">
      <c r="A25" s="18" t="s">
        <v>45</v>
      </c>
      <c r="B25" s="25" t="s">
        <v>46</v>
      </c>
      <c r="C25" s="25" t="s">
        <v>66</v>
      </c>
      <c r="D25" s="25" t="s">
        <v>67</v>
      </c>
      <c r="E25" s="53" t="s">
        <v>101</v>
      </c>
      <c r="F25" s="25" t="s">
        <v>68</v>
      </c>
      <c r="G25" s="53" t="s">
        <v>102</v>
      </c>
      <c r="H25" s="53" t="s">
        <v>94</v>
      </c>
      <c r="I25" s="53" t="s">
        <v>99</v>
      </c>
      <c r="J25" s="58">
        <v>3</v>
      </c>
      <c r="K25" s="49">
        <v>6075500</v>
      </c>
      <c r="L25" s="46">
        <v>0</v>
      </c>
      <c r="M25" s="46">
        <v>0</v>
      </c>
      <c r="N25" s="20">
        <f t="shared" si="0"/>
        <v>6075500</v>
      </c>
      <c r="O25" s="20"/>
      <c r="P25" s="20"/>
      <c r="Q25" s="56"/>
      <c r="R25" s="20">
        <f t="shared" si="1"/>
        <v>6075500</v>
      </c>
      <c r="S25" s="46">
        <f>47721.31+91160.37+1977462.63</f>
        <v>2116344.31</v>
      </c>
      <c r="T25" s="22">
        <f t="shared" si="2"/>
        <v>0.34834076372315037</v>
      </c>
      <c r="U25" s="51">
        <f>47721.31+91160.37+1977462.63</f>
        <v>2116344.31</v>
      </c>
      <c r="V25" s="22">
        <f t="shared" si="3"/>
        <v>0.34834076372315037</v>
      </c>
      <c r="W25" s="46">
        <f>47721.31+91160.37+1977462.63</f>
        <v>2116344.31</v>
      </c>
      <c r="X25" s="22">
        <f t="shared" si="4"/>
        <v>0.34834076372315037</v>
      </c>
      <c r="Y25" s="5"/>
      <c r="Z25" s="5"/>
      <c r="AA25" s="5"/>
    </row>
    <row r="26" spans="1:27" ht="63" customHeight="1">
      <c r="A26" s="18" t="s">
        <v>45</v>
      </c>
      <c r="B26" s="19" t="s">
        <v>46</v>
      </c>
      <c r="C26" s="19" t="s">
        <v>69</v>
      </c>
      <c r="D26" s="19" t="s">
        <v>70</v>
      </c>
      <c r="E26" s="45" t="s">
        <v>103</v>
      </c>
      <c r="F26" s="19" t="s">
        <v>71</v>
      </c>
      <c r="G26" s="19" t="s">
        <v>49</v>
      </c>
      <c r="H26" s="45" t="s">
        <v>94</v>
      </c>
      <c r="I26" s="53" t="s">
        <v>99</v>
      </c>
      <c r="J26" s="24">
        <v>1</v>
      </c>
      <c r="K26" s="46">
        <v>152763</v>
      </c>
      <c r="L26" s="46">
        <v>0</v>
      </c>
      <c r="M26" s="46">
        <v>0</v>
      </c>
      <c r="N26" s="20">
        <f t="shared" si="0"/>
        <v>152763</v>
      </c>
      <c r="O26" s="20"/>
      <c r="P26" s="20"/>
      <c r="Q26" s="20"/>
      <c r="R26" s="20">
        <f t="shared" si="1"/>
        <v>152763</v>
      </c>
      <c r="S26" s="46">
        <v>0</v>
      </c>
      <c r="T26" s="22">
        <f t="shared" si="2"/>
        <v>0</v>
      </c>
      <c r="U26" s="47">
        <v>0</v>
      </c>
      <c r="V26" s="22">
        <f t="shared" si="3"/>
        <v>0</v>
      </c>
      <c r="W26" s="46">
        <v>0</v>
      </c>
      <c r="X26" s="22">
        <f t="shared" si="4"/>
        <v>0</v>
      </c>
      <c r="Y26" s="5"/>
      <c r="Z26" s="5"/>
      <c r="AA26" s="5"/>
    </row>
    <row r="27" spans="1:27" ht="16.5" customHeight="1">
      <c r="A27" s="82" t="s">
        <v>72</v>
      </c>
      <c r="B27" s="71"/>
      <c r="C27" s="71"/>
      <c r="D27" s="71"/>
      <c r="E27" s="71"/>
      <c r="F27" s="71"/>
      <c r="G27" s="71"/>
      <c r="H27" s="71"/>
      <c r="I27" s="71"/>
      <c r="J27" s="72"/>
      <c r="K27" s="29">
        <f t="shared" ref="K27:S27" si="5">SUM(K14:K26)</f>
        <v>1024169000</v>
      </c>
      <c r="L27" s="29">
        <f t="shared" si="5"/>
        <v>21606586.460000001</v>
      </c>
      <c r="M27" s="29">
        <f t="shared" si="5"/>
        <v>21606586.460000001</v>
      </c>
      <c r="N27" s="29">
        <f t="shared" si="5"/>
        <v>1024169000</v>
      </c>
      <c r="O27" s="29">
        <f t="shared" si="5"/>
        <v>0</v>
      </c>
      <c r="P27" s="29">
        <f t="shared" si="5"/>
        <v>0</v>
      </c>
      <c r="Q27" s="29">
        <f t="shared" si="5"/>
        <v>-15999668.91</v>
      </c>
      <c r="R27" s="29" t="e">
        <f t="shared" si="5"/>
        <v>#VALUE!</v>
      </c>
      <c r="S27" s="29">
        <f t="shared" si="5"/>
        <v>316736689.04000002</v>
      </c>
      <c r="T27" s="30" t="e">
        <f t="shared" si="2"/>
        <v>#VALUE!</v>
      </c>
      <c r="U27" s="29">
        <f>SUM(U14:U26)</f>
        <v>316732542.74000001</v>
      </c>
      <c r="V27" s="30" t="e">
        <f t="shared" si="3"/>
        <v>#VALUE!</v>
      </c>
      <c r="W27" s="29">
        <f>SUM(W14:W26)</f>
        <v>314970365.01000005</v>
      </c>
      <c r="X27" s="30" t="e">
        <f t="shared" si="4"/>
        <v>#VALUE!</v>
      </c>
      <c r="Y27" s="5"/>
      <c r="Z27" s="5"/>
      <c r="AA27" s="5"/>
    </row>
    <row r="28" spans="1:27" ht="15" customHeight="1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29"/>
      <c r="L28" s="29"/>
      <c r="M28" s="29"/>
      <c r="N28" s="29"/>
      <c r="O28" s="29"/>
      <c r="P28" s="29"/>
      <c r="Q28" s="29"/>
      <c r="R28" s="29"/>
      <c r="S28" s="29"/>
      <c r="T28" s="30"/>
      <c r="U28" s="29"/>
      <c r="V28" s="30"/>
      <c r="W28" s="29"/>
      <c r="X28" s="30"/>
      <c r="Y28" s="5"/>
      <c r="Z28" s="5"/>
      <c r="AA28" s="5"/>
    </row>
    <row r="29" spans="1:27" ht="15" customHeigh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3"/>
      <c r="L29" s="33"/>
      <c r="M29" s="33"/>
      <c r="N29" s="33"/>
      <c r="O29" s="33"/>
      <c r="P29" s="33"/>
      <c r="Q29" s="33"/>
      <c r="R29" s="33"/>
      <c r="S29" s="33"/>
      <c r="T29" s="28"/>
      <c r="U29" s="33"/>
      <c r="V29" s="28"/>
      <c r="W29" s="33"/>
      <c r="X29" s="28"/>
      <c r="Y29" s="5"/>
      <c r="Z29" s="5"/>
      <c r="AA29" s="5"/>
    </row>
    <row r="30" spans="1:27" ht="54" customHeight="1">
      <c r="A30" s="57" t="s">
        <v>73</v>
      </c>
      <c r="B30" s="25" t="s">
        <v>74</v>
      </c>
      <c r="C30" s="53" t="s">
        <v>47</v>
      </c>
      <c r="D30" s="53" t="s">
        <v>76</v>
      </c>
      <c r="E30" s="25" t="s">
        <v>75</v>
      </c>
      <c r="F30" s="53" t="s">
        <v>113</v>
      </c>
      <c r="G30" s="53" t="s">
        <v>49</v>
      </c>
      <c r="H30" s="53" t="s">
        <v>95</v>
      </c>
      <c r="I30" s="53" t="s">
        <v>104</v>
      </c>
      <c r="J30" s="60">
        <v>4</v>
      </c>
      <c r="K30" s="48">
        <v>43418381</v>
      </c>
      <c r="L30" s="46">
        <v>0</v>
      </c>
      <c r="M30" s="46">
        <v>41588313.460000001</v>
      </c>
      <c r="N30" s="20">
        <f t="shared" ref="N30:N65" si="6">K30+L30-M30</f>
        <v>1830067.5399999991</v>
      </c>
      <c r="O30" s="21"/>
      <c r="P30" s="21"/>
      <c r="Q30" s="21"/>
      <c r="R30" s="20">
        <f t="shared" ref="R30:R65" si="7">N30-O30+P30+Q30</f>
        <v>1830067.5399999991</v>
      </c>
      <c r="S30" s="50">
        <v>0</v>
      </c>
      <c r="T30" s="22">
        <f t="shared" ref="T30:T67" si="8">IF(R30&gt;0,S30/R30,0)</f>
        <v>0</v>
      </c>
      <c r="U30" s="52">
        <v>0</v>
      </c>
      <c r="V30" s="22">
        <f t="shared" ref="V30:V67" si="9">IF(R30&gt;0,U30/R30,0)</f>
        <v>0</v>
      </c>
      <c r="W30" s="46">
        <v>0</v>
      </c>
      <c r="X30" s="22">
        <f t="shared" ref="X30:X67" si="10">IF(R30&gt;0,W30/R30,0)</f>
        <v>0</v>
      </c>
      <c r="Y30" s="5"/>
      <c r="Z30" s="5"/>
      <c r="AA30" s="5"/>
    </row>
    <row r="31" spans="1:27" ht="54" customHeight="1">
      <c r="A31" s="57" t="s">
        <v>73</v>
      </c>
      <c r="B31" s="25" t="s">
        <v>74</v>
      </c>
      <c r="C31" s="53" t="s">
        <v>47</v>
      </c>
      <c r="D31" s="53" t="s">
        <v>109</v>
      </c>
      <c r="E31" s="25" t="s">
        <v>75</v>
      </c>
      <c r="F31" s="53" t="s">
        <v>113</v>
      </c>
      <c r="G31" s="53" t="s">
        <v>49</v>
      </c>
      <c r="H31" s="53" t="s">
        <v>95</v>
      </c>
      <c r="I31" s="53" t="s">
        <v>104</v>
      </c>
      <c r="J31" s="60">
        <v>4</v>
      </c>
      <c r="K31" s="48">
        <v>0</v>
      </c>
      <c r="L31" s="46">
        <v>3430512.54</v>
      </c>
      <c r="M31" s="46">
        <v>0</v>
      </c>
      <c r="N31" s="20">
        <f t="shared" si="6"/>
        <v>3430512.54</v>
      </c>
      <c r="O31" s="21"/>
      <c r="P31" s="21"/>
      <c r="Q31" s="21"/>
      <c r="R31" s="20">
        <f t="shared" si="7"/>
        <v>3430512.54</v>
      </c>
      <c r="S31" s="50">
        <v>3430512.54</v>
      </c>
      <c r="T31" s="22">
        <f t="shared" si="8"/>
        <v>1</v>
      </c>
      <c r="U31" s="52">
        <v>396574.87</v>
      </c>
      <c r="V31" s="22">
        <f t="shared" si="9"/>
        <v>0.11560222135203155</v>
      </c>
      <c r="W31" s="46">
        <v>396574.87</v>
      </c>
      <c r="X31" s="22">
        <f t="shared" si="10"/>
        <v>0.11560222135203155</v>
      </c>
      <c r="Y31" s="5"/>
      <c r="Z31" s="5"/>
      <c r="AA31" s="5"/>
    </row>
    <row r="32" spans="1:27" ht="54" customHeight="1">
      <c r="A32" s="57" t="s">
        <v>73</v>
      </c>
      <c r="B32" s="25" t="s">
        <v>74</v>
      </c>
      <c r="C32" s="53" t="s">
        <v>47</v>
      </c>
      <c r="D32" s="53" t="s">
        <v>124</v>
      </c>
      <c r="E32" s="25" t="s">
        <v>75</v>
      </c>
      <c r="F32" s="53" t="s">
        <v>113</v>
      </c>
      <c r="G32" s="53" t="s">
        <v>49</v>
      </c>
      <c r="H32" s="53" t="s">
        <v>95</v>
      </c>
      <c r="I32" s="53" t="s">
        <v>104</v>
      </c>
      <c r="J32" s="60">
        <v>4</v>
      </c>
      <c r="K32" s="48">
        <v>0</v>
      </c>
      <c r="L32" s="46">
        <v>2127920.88</v>
      </c>
      <c r="M32" s="46">
        <v>0</v>
      </c>
      <c r="N32" s="20">
        <f t="shared" si="6"/>
        <v>2127920.88</v>
      </c>
      <c r="O32" s="21"/>
      <c r="P32" s="21"/>
      <c r="Q32" s="21"/>
      <c r="R32" s="20">
        <f t="shared" si="7"/>
        <v>2127920.88</v>
      </c>
      <c r="S32" s="50">
        <v>0</v>
      </c>
      <c r="T32" s="22">
        <f t="shared" si="8"/>
        <v>0</v>
      </c>
      <c r="U32" s="52">
        <v>0</v>
      </c>
      <c r="V32" s="22">
        <f t="shared" si="9"/>
        <v>0</v>
      </c>
      <c r="W32" s="46">
        <v>0</v>
      </c>
      <c r="X32" s="22">
        <f t="shared" si="10"/>
        <v>0</v>
      </c>
      <c r="Y32" s="5"/>
      <c r="Z32" s="5"/>
      <c r="AA32" s="5"/>
    </row>
    <row r="33" spans="1:27" ht="54" customHeight="1">
      <c r="A33" s="57" t="s">
        <v>73</v>
      </c>
      <c r="B33" s="25" t="s">
        <v>74</v>
      </c>
      <c r="C33" s="53" t="s">
        <v>47</v>
      </c>
      <c r="D33" s="53" t="s">
        <v>96</v>
      </c>
      <c r="E33" s="25" t="s">
        <v>75</v>
      </c>
      <c r="F33" s="53" t="s">
        <v>113</v>
      </c>
      <c r="G33" s="53" t="s">
        <v>49</v>
      </c>
      <c r="H33" s="53" t="s">
        <v>95</v>
      </c>
      <c r="I33" s="53" t="s">
        <v>104</v>
      </c>
      <c r="J33" s="60">
        <v>4</v>
      </c>
      <c r="K33" s="48">
        <v>0</v>
      </c>
      <c r="L33" s="46">
        <v>36029880.039999999</v>
      </c>
      <c r="M33" s="46">
        <v>0</v>
      </c>
      <c r="N33" s="20">
        <f t="shared" si="6"/>
        <v>36029880.039999999</v>
      </c>
      <c r="O33" s="21"/>
      <c r="P33" s="21"/>
      <c r="Q33" s="21"/>
      <c r="R33" s="20">
        <f t="shared" si="7"/>
        <v>36029880.039999999</v>
      </c>
      <c r="S33" s="50">
        <v>36029880.039999999</v>
      </c>
      <c r="T33" s="22">
        <f t="shared" si="8"/>
        <v>1</v>
      </c>
      <c r="U33" s="52">
        <v>1702405.49</v>
      </c>
      <c r="V33" s="22">
        <f t="shared" si="9"/>
        <v>4.7249823982483626E-2</v>
      </c>
      <c r="W33" s="46">
        <v>1688247.58</v>
      </c>
      <c r="X33" s="22">
        <f t="shared" si="10"/>
        <v>4.6856874852919998E-2</v>
      </c>
      <c r="Y33" s="5"/>
      <c r="Z33" s="5"/>
      <c r="AA33" s="5"/>
    </row>
    <row r="34" spans="1:27" ht="54" customHeight="1">
      <c r="A34" s="57" t="s">
        <v>73</v>
      </c>
      <c r="B34" s="25" t="s">
        <v>74</v>
      </c>
      <c r="C34" s="53" t="s">
        <v>47</v>
      </c>
      <c r="D34" s="53" t="s">
        <v>96</v>
      </c>
      <c r="E34" s="25" t="s">
        <v>75</v>
      </c>
      <c r="F34" s="53" t="s">
        <v>113</v>
      </c>
      <c r="G34" s="53" t="s">
        <v>49</v>
      </c>
      <c r="H34" s="53" t="s">
        <v>105</v>
      </c>
      <c r="I34" s="53" t="s">
        <v>104</v>
      </c>
      <c r="J34" s="60">
        <v>4</v>
      </c>
      <c r="K34" s="48">
        <v>0</v>
      </c>
      <c r="L34" s="46">
        <v>152500</v>
      </c>
      <c r="M34" s="46">
        <v>0</v>
      </c>
      <c r="N34" s="20">
        <f t="shared" si="6"/>
        <v>152500</v>
      </c>
      <c r="O34" s="21"/>
      <c r="P34" s="21"/>
      <c r="Q34" s="21"/>
      <c r="R34" s="20">
        <f t="shared" si="7"/>
        <v>152500</v>
      </c>
      <c r="S34" s="50">
        <v>152500</v>
      </c>
      <c r="T34" s="22">
        <f t="shared" si="8"/>
        <v>1</v>
      </c>
      <c r="U34" s="52">
        <v>152500</v>
      </c>
      <c r="V34" s="22">
        <f t="shared" si="9"/>
        <v>1</v>
      </c>
      <c r="W34" s="46">
        <v>152500</v>
      </c>
      <c r="X34" s="22">
        <f t="shared" si="10"/>
        <v>1</v>
      </c>
      <c r="Y34" s="5"/>
      <c r="Z34" s="5"/>
      <c r="AA34" s="5"/>
    </row>
    <row r="35" spans="1:27" ht="54" customHeight="1">
      <c r="A35" s="57" t="s">
        <v>73</v>
      </c>
      <c r="B35" s="25" t="s">
        <v>74</v>
      </c>
      <c r="C35" s="53" t="s">
        <v>47</v>
      </c>
      <c r="D35" s="53" t="s">
        <v>77</v>
      </c>
      <c r="E35" s="25" t="s">
        <v>75</v>
      </c>
      <c r="F35" s="53" t="s">
        <v>114</v>
      </c>
      <c r="G35" s="53" t="s">
        <v>49</v>
      </c>
      <c r="H35" s="53" t="s">
        <v>95</v>
      </c>
      <c r="I35" s="53" t="s">
        <v>104</v>
      </c>
      <c r="J35" s="60">
        <v>4</v>
      </c>
      <c r="K35" s="48">
        <v>100000</v>
      </c>
      <c r="L35" s="46">
        <v>0</v>
      </c>
      <c r="M35" s="46">
        <v>0</v>
      </c>
      <c r="N35" s="20">
        <f t="shared" si="6"/>
        <v>100000</v>
      </c>
      <c r="O35" s="21"/>
      <c r="P35" s="21"/>
      <c r="Q35" s="21"/>
      <c r="R35" s="20">
        <f t="shared" si="7"/>
        <v>100000</v>
      </c>
      <c r="S35" s="50">
        <v>68940</v>
      </c>
      <c r="T35" s="22">
        <f t="shared" si="8"/>
        <v>0.68940000000000001</v>
      </c>
      <c r="U35" s="52">
        <v>0</v>
      </c>
      <c r="V35" s="22">
        <f t="shared" si="9"/>
        <v>0</v>
      </c>
      <c r="W35" s="46">
        <v>0</v>
      </c>
      <c r="X35" s="22">
        <f t="shared" si="10"/>
        <v>0</v>
      </c>
      <c r="Y35" s="5"/>
      <c r="Z35" s="5"/>
      <c r="AA35" s="5"/>
    </row>
    <row r="36" spans="1:27" ht="54" customHeight="1">
      <c r="A36" s="18" t="s">
        <v>73</v>
      </c>
      <c r="B36" s="25" t="s">
        <v>74</v>
      </c>
      <c r="C36" s="25" t="s">
        <v>47</v>
      </c>
      <c r="D36" s="25" t="s">
        <v>48</v>
      </c>
      <c r="E36" s="25" t="s">
        <v>75</v>
      </c>
      <c r="F36" s="53" t="s">
        <v>115</v>
      </c>
      <c r="G36" s="25" t="s">
        <v>49</v>
      </c>
      <c r="H36" s="53" t="s">
        <v>95</v>
      </c>
      <c r="I36" s="53" t="s">
        <v>104</v>
      </c>
      <c r="J36" s="58">
        <v>3</v>
      </c>
      <c r="K36" s="26">
        <f>61151090-K37</f>
        <v>60651090</v>
      </c>
      <c r="L36" s="46">
        <v>1343818.93</v>
      </c>
      <c r="M36" s="46">
        <v>1673618.93</v>
      </c>
      <c r="N36" s="20">
        <f t="shared" si="6"/>
        <v>60321290</v>
      </c>
      <c r="O36" s="20"/>
      <c r="P36" s="20"/>
      <c r="Q36" s="20"/>
      <c r="R36" s="20">
        <f t="shared" si="7"/>
        <v>60321290</v>
      </c>
      <c r="S36" s="26">
        <f>42734634.76-S37</f>
        <v>42261657.030000001</v>
      </c>
      <c r="T36" s="22">
        <f t="shared" si="8"/>
        <v>0.70060930444292557</v>
      </c>
      <c r="U36" s="51">
        <f>14220195.04-U37</f>
        <v>13866207.879999999</v>
      </c>
      <c r="V36" s="22">
        <f t="shared" si="9"/>
        <v>0.22987253555088094</v>
      </c>
      <c r="W36" s="46">
        <f>14013777.54-W37</f>
        <v>13659790.379999999</v>
      </c>
      <c r="X36" s="22">
        <f t="shared" si="10"/>
        <v>0.22645056795038698</v>
      </c>
      <c r="Y36" s="5"/>
      <c r="Z36" s="5"/>
      <c r="AA36" s="5"/>
    </row>
    <row r="37" spans="1:27" ht="54" customHeight="1">
      <c r="A37" s="18" t="s">
        <v>73</v>
      </c>
      <c r="B37" s="25" t="s">
        <v>74</v>
      </c>
      <c r="C37" s="25" t="s">
        <v>47</v>
      </c>
      <c r="D37" s="25" t="s">
        <v>48</v>
      </c>
      <c r="E37" s="25" t="s">
        <v>75</v>
      </c>
      <c r="F37" s="25" t="s">
        <v>78</v>
      </c>
      <c r="G37" s="25" t="s">
        <v>49</v>
      </c>
      <c r="H37" s="53" t="s">
        <v>95</v>
      </c>
      <c r="I37" s="53" t="s">
        <v>104</v>
      </c>
      <c r="J37" s="34">
        <v>4</v>
      </c>
      <c r="K37" s="48">
        <f>500000</f>
        <v>500000</v>
      </c>
      <c r="L37" s="46">
        <v>0</v>
      </c>
      <c r="M37" s="46">
        <v>0</v>
      </c>
      <c r="N37" s="20">
        <f t="shared" si="6"/>
        <v>500000</v>
      </c>
      <c r="O37" s="20"/>
      <c r="P37" s="20"/>
      <c r="Q37" s="20"/>
      <c r="R37" s="20">
        <f t="shared" si="7"/>
        <v>500000</v>
      </c>
      <c r="S37" s="46">
        <f>88696+19124.5+230634+134523.23</f>
        <v>472977.73</v>
      </c>
      <c r="T37" s="22">
        <f t="shared" si="8"/>
        <v>0.94595545999999997</v>
      </c>
      <c r="U37" s="52">
        <f>88696+19124.5+230634+15532.66</f>
        <v>353987.16</v>
      </c>
      <c r="V37" s="22">
        <f t="shared" si="9"/>
        <v>0.70797431999999993</v>
      </c>
      <c r="W37" s="46">
        <f>88696+19124.5+230634+15532.66</f>
        <v>353987.16</v>
      </c>
      <c r="X37" s="22">
        <f t="shared" si="10"/>
        <v>0.70797431999999993</v>
      </c>
      <c r="Y37" s="5"/>
      <c r="Z37" s="5"/>
      <c r="AA37" s="5"/>
    </row>
    <row r="38" spans="1:27" ht="54" customHeight="1">
      <c r="A38" s="57" t="s">
        <v>73</v>
      </c>
      <c r="B38" s="25" t="s">
        <v>74</v>
      </c>
      <c r="C38" s="53" t="s">
        <v>47</v>
      </c>
      <c r="D38" s="53" t="s">
        <v>48</v>
      </c>
      <c r="E38" s="25" t="s">
        <v>75</v>
      </c>
      <c r="F38" s="53" t="s">
        <v>115</v>
      </c>
      <c r="G38" s="53" t="s">
        <v>49</v>
      </c>
      <c r="H38" s="53" t="s">
        <v>105</v>
      </c>
      <c r="I38" s="53" t="s">
        <v>104</v>
      </c>
      <c r="J38" s="62">
        <v>3</v>
      </c>
      <c r="K38" s="48">
        <v>0</v>
      </c>
      <c r="L38" s="49">
        <f>500000+68508+4465350</f>
        <v>5033858</v>
      </c>
      <c r="M38" s="49">
        <v>0</v>
      </c>
      <c r="N38" s="20">
        <f t="shared" si="6"/>
        <v>5033858</v>
      </c>
      <c r="O38" s="27"/>
      <c r="P38" s="27"/>
      <c r="Q38" s="27"/>
      <c r="R38" s="20">
        <f t="shared" si="7"/>
        <v>5033858</v>
      </c>
      <c r="S38" s="49">
        <v>4325305</v>
      </c>
      <c r="T38" s="22">
        <f t="shared" si="8"/>
        <v>0.85924255312724351</v>
      </c>
      <c r="U38" s="51">
        <v>8800</v>
      </c>
      <c r="V38" s="22">
        <f t="shared" si="9"/>
        <v>1.7481621452174456E-3</v>
      </c>
      <c r="W38" s="49">
        <v>8800</v>
      </c>
      <c r="X38" s="22">
        <f t="shared" si="10"/>
        <v>1.7481621452174456E-3</v>
      </c>
      <c r="Y38" s="5"/>
      <c r="Z38" s="5"/>
      <c r="AA38" s="5"/>
    </row>
    <row r="39" spans="1:27" ht="54" customHeight="1">
      <c r="A39" s="57" t="s">
        <v>73</v>
      </c>
      <c r="B39" s="25" t="s">
        <v>74</v>
      </c>
      <c r="C39" s="53" t="s">
        <v>47</v>
      </c>
      <c r="D39" s="53" t="s">
        <v>48</v>
      </c>
      <c r="E39" s="25" t="s">
        <v>75</v>
      </c>
      <c r="F39" s="53" t="s">
        <v>115</v>
      </c>
      <c r="G39" s="53" t="s">
        <v>49</v>
      </c>
      <c r="H39" s="53" t="s">
        <v>105</v>
      </c>
      <c r="I39" s="53" t="s">
        <v>104</v>
      </c>
      <c r="J39" s="60">
        <v>4</v>
      </c>
      <c r="K39" s="48">
        <v>0</v>
      </c>
      <c r="L39" s="49">
        <v>119890</v>
      </c>
      <c r="M39" s="49">
        <v>0</v>
      </c>
      <c r="N39" s="20">
        <f t="shared" si="6"/>
        <v>119890</v>
      </c>
      <c r="O39" s="27"/>
      <c r="P39" s="27"/>
      <c r="Q39" s="27"/>
      <c r="R39" s="20">
        <f t="shared" si="7"/>
        <v>119890</v>
      </c>
      <c r="S39" s="49">
        <v>0</v>
      </c>
      <c r="T39" s="22">
        <f t="shared" si="8"/>
        <v>0</v>
      </c>
      <c r="U39" s="52">
        <v>0</v>
      </c>
      <c r="V39" s="22">
        <f t="shared" si="9"/>
        <v>0</v>
      </c>
      <c r="W39" s="49">
        <v>0</v>
      </c>
      <c r="X39" s="22">
        <f t="shared" si="10"/>
        <v>0</v>
      </c>
      <c r="Y39" s="5"/>
      <c r="Z39" s="5"/>
      <c r="AA39" s="5"/>
    </row>
    <row r="40" spans="1:27" ht="54" customHeight="1">
      <c r="A40" s="18" t="s">
        <v>73</v>
      </c>
      <c r="B40" s="25" t="s">
        <v>74</v>
      </c>
      <c r="C40" s="25" t="s">
        <v>47</v>
      </c>
      <c r="D40" s="25" t="s">
        <v>50</v>
      </c>
      <c r="E40" s="25" t="s">
        <v>75</v>
      </c>
      <c r="F40" s="25" t="s">
        <v>79</v>
      </c>
      <c r="G40" s="25" t="s">
        <v>49</v>
      </c>
      <c r="H40" s="53" t="s">
        <v>95</v>
      </c>
      <c r="I40" s="53" t="s">
        <v>104</v>
      </c>
      <c r="J40" s="58">
        <v>3</v>
      </c>
      <c r="K40" s="48">
        <v>100000</v>
      </c>
      <c r="L40" s="49">
        <v>0</v>
      </c>
      <c r="M40" s="49">
        <v>0</v>
      </c>
      <c r="N40" s="27">
        <f t="shared" si="6"/>
        <v>100000</v>
      </c>
      <c r="O40" s="27"/>
      <c r="P40" s="27"/>
      <c r="Q40" s="27"/>
      <c r="R40" s="27">
        <f t="shared" si="7"/>
        <v>100000</v>
      </c>
      <c r="S40" s="49">
        <v>0</v>
      </c>
      <c r="T40" s="28">
        <f t="shared" si="8"/>
        <v>0</v>
      </c>
      <c r="U40" s="51">
        <v>0</v>
      </c>
      <c r="V40" s="28">
        <f t="shared" si="9"/>
        <v>0</v>
      </c>
      <c r="W40" s="49">
        <v>0</v>
      </c>
      <c r="X40" s="28">
        <f t="shared" si="10"/>
        <v>0</v>
      </c>
      <c r="Y40" s="5"/>
      <c r="Z40" s="5"/>
      <c r="AA40" s="5"/>
    </row>
    <row r="41" spans="1:27" ht="52.5" customHeight="1">
      <c r="A41" s="57" t="s">
        <v>73</v>
      </c>
      <c r="B41" s="25" t="s">
        <v>74</v>
      </c>
      <c r="C41" s="53" t="s">
        <v>47</v>
      </c>
      <c r="D41" s="53" t="s">
        <v>50</v>
      </c>
      <c r="E41" s="25" t="s">
        <v>75</v>
      </c>
      <c r="F41" s="25" t="s">
        <v>79</v>
      </c>
      <c r="G41" s="53" t="s">
        <v>49</v>
      </c>
      <c r="H41" s="53" t="s">
        <v>105</v>
      </c>
      <c r="I41" s="53" t="s">
        <v>104</v>
      </c>
      <c r="J41" s="58">
        <v>3</v>
      </c>
      <c r="K41" s="48">
        <v>0</v>
      </c>
      <c r="L41" s="49">
        <v>6250000</v>
      </c>
      <c r="M41" s="49">
        <v>0</v>
      </c>
      <c r="N41" s="27">
        <f t="shared" si="6"/>
        <v>6250000</v>
      </c>
      <c r="O41" s="27"/>
      <c r="P41" s="27"/>
      <c r="Q41" s="27"/>
      <c r="R41" s="27">
        <f t="shared" si="7"/>
        <v>6250000</v>
      </c>
      <c r="S41" s="50">
        <v>2829302.75</v>
      </c>
      <c r="T41" s="28">
        <f t="shared" si="8"/>
        <v>0.45268844000000003</v>
      </c>
      <c r="U41" s="51">
        <v>2829302.75</v>
      </c>
      <c r="V41" s="28">
        <f t="shared" si="9"/>
        <v>0.45268844000000003</v>
      </c>
      <c r="W41" s="49">
        <v>2829302.75</v>
      </c>
      <c r="X41" s="28">
        <f t="shared" si="10"/>
        <v>0.45268844000000003</v>
      </c>
      <c r="Y41" s="5"/>
      <c r="Z41" s="5"/>
      <c r="AA41" s="5"/>
    </row>
    <row r="42" spans="1:27" ht="63">
      <c r="A42" s="18" t="s">
        <v>73</v>
      </c>
      <c r="B42" s="25" t="s">
        <v>74</v>
      </c>
      <c r="C42" s="25" t="s">
        <v>47</v>
      </c>
      <c r="D42" s="25" t="s">
        <v>80</v>
      </c>
      <c r="E42" s="25" t="s">
        <v>56</v>
      </c>
      <c r="F42" s="53" t="s">
        <v>116</v>
      </c>
      <c r="G42" s="25" t="s">
        <v>49</v>
      </c>
      <c r="H42" s="53" t="s">
        <v>95</v>
      </c>
      <c r="I42" s="53" t="s">
        <v>104</v>
      </c>
      <c r="J42" s="34">
        <v>4</v>
      </c>
      <c r="K42" s="48">
        <v>17334789</v>
      </c>
      <c r="L42" s="49">
        <v>0</v>
      </c>
      <c r="M42" s="49">
        <v>17334789</v>
      </c>
      <c r="N42" s="27">
        <f t="shared" si="6"/>
        <v>0</v>
      </c>
      <c r="O42" s="27"/>
      <c r="P42" s="27"/>
      <c r="Q42" s="27"/>
      <c r="R42" s="27">
        <f t="shared" si="7"/>
        <v>0</v>
      </c>
      <c r="S42" s="50">
        <v>0</v>
      </c>
      <c r="T42" s="28">
        <f t="shared" si="8"/>
        <v>0</v>
      </c>
      <c r="U42" s="52">
        <v>0</v>
      </c>
      <c r="V42" s="28">
        <f t="shared" si="9"/>
        <v>0</v>
      </c>
      <c r="W42" s="49">
        <v>0</v>
      </c>
      <c r="X42" s="28">
        <f t="shared" si="10"/>
        <v>0</v>
      </c>
      <c r="Y42" s="5"/>
      <c r="Z42" s="5"/>
      <c r="AA42" s="5"/>
    </row>
    <row r="43" spans="1:27" ht="63">
      <c r="A43" s="57" t="s">
        <v>73</v>
      </c>
      <c r="B43" s="25" t="s">
        <v>74</v>
      </c>
      <c r="C43" s="53" t="s">
        <v>47</v>
      </c>
      <c r="D43" s="53" t="s">
        <v>98</v>
      </c>
      <c r="E43" s="25" t="s">
        <v>56</v>
      </c>
      <c r="F43" s="53" t="s">
        <v>116</v>
      </c>
      <c r="G43" s="53" t="s">
        <v>49</v>
      </c>
      <c r="H43" s="53" t="s">
        <v>95</v>
      </c>
      <c r="I43" s="53" t="s">
        <v>104</v>
      </c>
      <c r="J43" s="60">
        <v>4</v>
      </c>
      <c r="K43" s="48">
        <v>0</v>
      </c>
      <c r="L43" s="49">
        <v>17334789</v>
      </c>
      <c r="M43" s="49">
        <v>0</v>
      </c>
      <c r="N43" s="27">
        <f t="shared" si="6"/>
        <v>17334789</v>
      </c>
      <c r="O43" s="27"/>
      <c r="P43" s="27"/>
      <c r="Q43" s="27"/>
      <c r="R43" s="27">
        <f t="shared" si="7"/>
        <v>17334789</v>
      </c>
      <c r="S43" s="50">
        <v>17334789</v>
      </c>
      <c r="T43" s="28">
        <f t="shared" si="8"/>
        <v>1</v>
      </c>
      <c r="U43" s="52">
        <v>1557595.68</v>
      </c>
      <c r="V43" s="28">
        <f t="shared" si="9"/>
        <v>8.9853743244293308E-2</v>
      </c>
      <c r="W43" s="49">
        <v>1557595.68</v>
      </c>
      <c r="X43" s="28">
        <f t="shared" si="10"/>
        <v>8.9853743244293308E-2</v>
      </c>
      <c r="Y43" s="5"/>
      <c r="Z43" s="5"/>
      <c r="AA43" s="5"/>
    </row>
    <row r="44" spans="1:27" ht="65.25" customHeight="1">
      <c r="A44" s="57" t="s">
        <v>73</v>
      </c>
      <c r="B44" s="25" t="s">
        <v>74</v>
      </c>
      <c r="C44" s="53" t="s">
        <v>47</v>
      </c>
      <c r="D44" s="53" t="s">
        <v>98</v>
      </c>
      <c r="E44" s="25" t="s">
        <v>56</v>
      </c>
      <c r="F44" s="53" t="s">
        <v>116</v>
      </c>
      <c r="G44" s="53" t="s">
        <v>49</v>
      </c>
      <c r="H44" s="53" t="s">
        <v>105</v>
      </c>
      <c r="I44" s="53" t="s">
        <v>104</v>
      </c>
      <c r="J44" s="66">
        <v>3</v>
      </c>
      <c r="K44" s="48">
        <v>0</v>
      </c>
      <c r="L44" s="49">
        <v>39223.199999999997</v>
      </c>
      <c r="M44" s="49">
        <v>0</v>
      </c>
      <c r="N44" s="27">
        <f t="shared" si="6"/>
        <v>39223.199999999997</v>
      </c>
      <c r="O44" s="27"/>
      <c r="P44" s="27"/>
      <c r="Q44" s="27"/>
      <c r="R44" s="27">
        <f t="shared" si="7"/>
        <v>39223.199999999997</v>
      </c>
      <c r="S44" s="50">
        <v>39223.199999999997</v>
      </c>
      <c r="T44" s="28">
        <f t="shared" si="8"/>
        <v>1</v>
      </c>
      <c r="U44" s="69">
        <v>0</v>
      </c>
      <c r="V44" s="28">
        <f t="shared" si="9"/>
        <v>0</v>
      </c>
      <c r="W44" s="49">
        <v>0</v>
      </c>
      <c r="X44" s="28">
        <f t="shared" si="10"/>
        <v>0</v>
      </c>
      <c r="Y44" s="5"/>
      <c r="Z44" s="5"/>
      <c r="AA44" s="5"/>
    </row>
    <row r="45" spans="1:27" ht="63">
      <c r="A45" s="18" t="s">
        <v>73</v>
      </c>
      <c r="B45" s="25" t="s">
        <v>74</v>
      </c>
      <c r="C45" s="25" t="s">
        <v>47</v>
      </c>
      <c r="D45" s="53" t="s">
        <v>81</v>
      </c>
      <c r="E45" s="25" t="s">
        <v>56</v>
      </c>
      <c r="F45" s="53" t="s">
        <v>117</v>
      </c>
      <c r="G45" s="25" t="s">
        <v>49</v>
      </c>
      <c r="H45" s="53" t="s">
        <v>95</v>
      </c>
      <c r="I45" s="53" t="s">
        <v>104</v>
      </c>
      <c r="J45" s="60">
        <v>4</v>
      </c>
      <c r="K45" s="48">
        <v>50000</v>
      </c>
      <c r="L45" s="49">
        <v>0</v>
      </c>
      <c r="M45" s="49">
        <v>0</v>
      </c>
      <c r="N45" s="27">
        <f t="shared" si="6"/>
        <v>50000</v>
      </c>
      <c r="O45" s="27"/>
      <c r="P45" s="27"/>
      <c r="Q45" s="27"/>
      <c r="R45" s="27">
        <f t="shared" si="7"/>
        <v>50000</v>
      </c>
      <c r="S45" s="50">
        <v>0</v>
      </c>
      <c r="T45" s="28">
        <f t="shared" si="8"/>
        <v>0</v>
      </c>
      <c r="U45" s="52">
        <v>0</v>
      </c>
      <c r="V45" s="28">
        <f t="shared" si="9"/>
        <v>0</v>
      </c>
      <c r="W45" s="49">
        <v>0</v>
      </c>
      <c r="X45" s="28">
        <f t="shared" si="10"/>
        <v>0</v>
      </c>
      <c r="Y45" s="5"/>
      <c r="Z45" s="5"/>
      <c r="AA45" s="5"/>
    </row>
    <row r="46" spans="1:27" ht="63">
      <c r="A46" s="18" t="s">
        <v>73</v>
      </c>
      <c r="B46" s="25" t="s">
        <v>74</v>
      </c>
      <c r="C46" s="25" t="s">
        <v>47</v>
      </c>
      <c r="D46" s="53" t="s">
        <v>118</v>
      </c>
      <c r="E46" s="25" t="s">
        <v>56</v>
      </c>
      <c r="F46" s="53" t="s">
        <v>119</v>
      </c>
      <c r="G46" s="25" t="s">
        <v>49</v>
      </c>
      <c r="H46" s="53" t="s">
        <v>95</v>
      </c>
      <c r="I46" s="53" t="s">
        <v>104</v>
      </c>
      <c r="J46" s="58">
        <v>3</v>
      </c>
      <c r="K46" s="48">
        <v>750000</v>
      </c>
      <c r="L46" s="49">
        <v>329800</v>
      </c>
      <c r="M46" s="49">
        <v>0</v>
      </c>
      <c r="N46" s="27">
        <f t="shared" si="6"/>
        <v>1079800</v>
      </c>
      <c r="O46" s="27"/>
      <c r="P46" s="27"/>
      <c r="Q46" s="27"/>
      <c r="R46" s="27">
        <f t="shared" si="7"/>
        <v>1079800</v>
      </c>
      <c r="S46" s="50">
        <v>1079800</v>
      </c>
      <c r="T46" s="28">
        <f t="shared" si="8"/>
        <v>1</v>
      </c>
      <c r="U46" s="69">
        <v>0</v>
      </c>
      <c r="V46" s="28">
        <f t="shared" si="9"/>
        <v>0</v>
      </c>
      <c r="W46" s="49">
        <v>0</v>
      </c>
      <c r="X46" s="28">
        <f t="shared" si="10"/>
        <v>0</v>
      </c>
      <c r="Y46" s="5"/>
      <c r="Z46" s="5"/>
      <c r="AA46" s="5"/>
    </row>
    <row r="47" spans="1:27" ht="63">
      <c r="A47" s="18" t="s">
        <v>73</v>
      </c>
      <c r="B47" s="25" t="s">
        <v>74</v>
      </c>
      <c r="C47" s="25" t="s">
        <v>47</v>
      </c>
      <c r="D47" s="25" t="s">
        <v>55</v>
      </c>
      <c r="E47" s="25" t="s">
        <v>56</v>
      </c>
      <c r="F47" s="25" t="s">
        <v>57</v>
      </c>
      <c r="G47" s="25" t="s">
        <v>49</v>
      </c>
      <c r="H47" s="53" t="s">
        <v>95</v>
      </c>
      <c r="I47" s="53" t="s">
        <v>104</v>
      </c>
      <c r="J47" s="58">
        <v>3</v>
      </c>
      <c r="K47" s="48">
        <v>50000</v>
      </c>
      <c r="L47" s="46">
        <v>0</v>
      </c>
      <c r="M47" s="46">
        <v>0</v>
      </c>
      <c r="N47" s="20">
        <f t="shared" si="6"/>
        <v>50000</v>
      </c>
      <c r="O47" s="20"/>
      <c r="P47" s="20"/>
      <c r="Q47" s="20"/>
      <c r="R47" s="20">
        <f t="shared" si="7"/>
        <v>50000</v>
      </c>
      <c r="S47" s="50">
        <v>0</v>
      </c>
      <c r="T47" s="22">
        <f t="shared" si="8"/>
        <v>0</v>
      </c>
      <c r="U47" s="51">
        <v>0</v>
      </c>
      <c r="V47" s="22">
        <f t="shared" si="9"/>
        <v>0</v>
      </c>
      <c r="W47" s="46">
        <v>0</v>
      </c>
      <c r="X47" s="22">
        <f t="shared" si="10"/>
        <v>0</v>
      </c>
      <c r="Y47" s="5"/>
      <c r="Z47" s="5"/>
      <c r="AA47" s="5"/>
    </row>
    <row r="48" spans="1:27" ht="69.75" customHeight="1">
      <c r="A48" s="57" t="s">
        <v>73</v>
      </c>
      <c r="B48" s="25" t="s">
        <v>74</v>
      </c>
      <c r="C48" s="53" t="s">
        <v>47</v>
      </c>
      <c r="D48" s="53" t="s">
        <v>55</v>
      </c>
      <c r="E48" s="25" t="s">
        <v>56</v>
      </c>
      <c r="F48" s="25" t="s">
        <v>57</v>
      </c>
      <c r="G48" s="53" t="s">
        <v>49</v>
      </c>
      <c r="H48" s="53" t="s">
        <v>105</v>
      </c>
      <c r="I48" s="53" t="s">
        <v>104</v>
      </c>
      <c r="J48" s="62">
        <v>3</v>
      </c>
      <c r="K48" s="48">
        <v>0</v>
      </c>
      <c r="L48" s="46">
        <v>420000</v>
      </c>
      <c r="M48" s="46">
        <v>0</v>
      </c>
      <c r="N48" s="20">
        <f t="shared" si="6"/>
        <v>420000</v>
      </c>
      <c r="O48" s="20"/>
      <c r="P48" s="20"/>
      <c r="Q48" s="20"/>
      <c r="R48" s="20">
        <f t="shared" si="7"/>
        <v>420000</v>
      </c>
      <c r="S48" s="68">
        <v>184360.28</v>
      </c>
      <c r="T48" s="22">
        <f t="shared" si="8"/>
        <v>0.43895304761904763</v>
      </c>
      <c r="U48" s="51">
        <v>184360.28</v>
      </c>
      <c r="V48" s="22">
        <f t="shared" si="9"/>
        <v>0.43895304761904763</v>
      </c>
      <c r="W48" s="46">
        <v>184360.28</v>
      </c>
      <c r="X48" s="22">
        <f t="shared" si="10"/>
        <v>0.43895304761904763</v>
      </c>
      <c r="Y48" s="5"/>
      <c r="Z48" s="5"/>
      <c r="AA48" s="5"/>
    </row>
    <row r="49" spans="1:27" ht="63">
      <c r="A49" s="18" t="s">
        <v>73</v>
      </c>
      <c r="B49" s="25" t="s">
        <v>74</v>
      </c>
      <c r="C49" s="25" t="s">
        <v>47</v>
      </c>
      <c r="D49" s="25" t="s">
        <v>82</v>
      </c>
      <c r="E49" s="25" t="s">
        <v>56</v>
      </c>
      <c r="F49" s="53" t="s">
        <v>111</v>
      </c>
      <c r="G49" s="25" t="s">
        <v>49</v>
      </c>
      <c r="H49" s="53" t="s">
        <v>95</v>
      </c>
      <c r="I49" s="53" t="s">
        <v>104</v>
      </c>
      <c r="J49" s="58">
        <v>3</v>
      </c>
      <c r="K49" s="48">
        <f>37007920-K50</f>
        <v>36751090</v>
      </c>
      <c r="L49" s="46">
        <v>445900.48</v>
      </c>
      <c r="M49" s="46">
        <v>445900.48</v>
      </c>
      <c r="N49" s="20">
        <f t="shared" si="6"/>
        <v>36751090</v>
      </c>
      <c r="O49" s="20"/>
      <c r="P49" s="20"/>
      <c r="Q49" s="20"/>
      <c r="R49" s="20">
        <f t="shared" si="7"/>
        <v>36751090</v>
      </c>
      <c r="S49" s="46">
        <f>28035222.5-S50</f>
        <v>27836627.600000001</v>
      </c>
      <c r="T49" s="22">
        <f t="shared" si="8"/>
        <v>0.75743678894966116</v>
      </c>
      <c r="U49" s="51">
        <f>11091190.85-U50</f>
        <v>10990614.93</v>
      </c>
      <c r="V49" s="22">
        <f t="shared" si="9"/>
        <v>0.29905548189182962</v>
      </c>
      <c r="W49" s="46">
        <f>10949024.46-W50</f>
        <v>10854648.540000001</v>
      </c>
      <c r="X49" s="22">
        <f t="shared" si="10"/>
        <v>0.29535582590883702</v>
      </c>
      <c r="Y49" s="5"/>
      <c r="Z49" s="5"/>
      <c r="AA49" s="5"/>
    </row>
    <row r="50" spans="1:27" ht="63">
      <c r="A50" s="18" t="s">
        <v>73</v>
      </c>
      <c r="B50" s="25" t="s">
        <v>74</v>
      </c>
      <c r="C50" s="25" t="s">
        <v>47</v>
      </c>
      <c r="D50" s="25" t="s">
        <v>82</v>
      </c>
      <c r="E50" s="25" t="s">
        <v>56</v>
      </c>
      <c r="F50" s="53" t="s">
        <v>111</v>
      </c>
      <c r="G50" s="25" t="s">
        <v>49</v>
      </c>
      <c r="H50" s="53" t="s">
        <v>95</v>
      </c>
      <c r="I50" s="53" t="s">
        <v>104</v>
      </c>
      <c r="J50" s="34">
        <v>4</v>
      </c>
      <c r="K50" s="48">
        <v>256830</v>
      </c>
      <c r="L50" s="46">
        <v>0</v>
      </c>
      <c r="M50" s="46">
        <v>0</v>
      </c>
      <c r="N50" s="20">
        <f t="shared" si="6"/>
        <v>256830</v>
      </c>
      <c r="O50" s="20"/>
      <c r="P50" s="20"/>
      <c r="Q50" s="20"/>
      <c r="R50" s="20">
        <f t="shared" si="7"/>
        <v>256830</v>
      </c>
      <c r="S50" s="46">
        <f>6200+192394.9</f>
        <v>198594.9</v>
      </c>
      <c r="T50" s="22">
        <f t="shared" si="8"/>
        <v>0.77325429272281276</v>
      </c>
      <c r="U50" s="52">
        <f>6200+94375.92</f>
        <v>100575.92</v>
      </c>
      <c r="V50" s="22">
        <f t="shared" si="9"/>
        <v>0.39160503056496515</v>
      </c>
      <c r="W50" s="46">
        <f>94375.92</f>
        <v>94375.92</v>
      </c>
      <c r="X50" s="22">
        <f t="shared" si="10"/>
        <v>0.36746454853404975</v>
      </c>
      <c r="Y50" s="5"/>
      <c r="Z50" s="5"/>
      <c r="AA50" s="5"/>
    </row>
    <row r="51" spans="1:27" ht="63" customHeight="1">
      <c r="A51" s="57" t="s">
        <v>73</v>
      </c>
      <c r="B51" s="25" t="s">
        <v>74</v>
      </c>
      <c r="C51" s="45" t="s">
        <v>47</v>
      </c>
      <c r="D51" s="45" t="s">
        <v>82</v>
      </c>
      <c r="E51" s="25" t="s">
        <v>56</v>
      </c>
      <c r="F51" s="53" t="s">
        <v>111</v>
      </c>
      <c r="G51" s="45" t="s">
        <v>49</v>
      </c>
      <c r="H51" s="45" t="s">
        <v>105</v>
      </c>
      <c r="I51" s="53" t="s">
        <v>104</v>
      </c>
      <c r="J51" s="62">
        <v>3</v>
      </c>
      <c r="K51" s="48">
        <v>0</v>
      </c>
      <c r="L51" s="46">
        <v>5166092.38</v>
      </c>
      <c r="M51" s="46">
        <v>0</v>
      </c>
      <c r="N51" s="20">
        <f t="shared" si="6"/>
        <v>5166092.38</v>
      </c>
      <c r="O51" s="20"/>
      <c r="P51" s="20"/>
      <c r="Q51" s="20"/>
      <c r="R51" s="20">
        <f t="shared" si="7"/>
        <v>5166092.38</v>
      </c>
      <c r="S51" s="49">
        <v>1465238.65</v>
      </c>
      <c r="T51" s="22">
        <f t="shared" si="8"/>
        <v>0.28362610310116054</v>
      </c>
      <c r="U51" s="51">
        <v>1465238.65</v>
      </c>
      <c r="V51" s="22">
        <f t="shared" si="9"/>
        <v>0.28362610310116054</v>
      </c>
      <c r="W51" s="46">
        <v>1465238.65</v>
      </c>
      <c r="X51" s="22">
        <f t="shared" si="10"/>
        <v>0.28362610310116054</v>
      </c>
      <c r="Y51" s="5"/>
      <c r="Z51" s="5"/>
      <c r="AA51" s="5"/>
    </row>
    <row r="52" spans="1:27" ht="63" customHeight="1">
      <c r="A52" s="57" t="s">
        <v>73</v>
      </c>
      <c r="B52" s="45" t="s">
        <v>74</v>
      </c>
      <c r="C52" s="45" t="s">
        <v>47</v>
      </c>
      <c r="D52" s="45" t="s">
        <v>83</v>
      </c>
      <c r="E52" s="25" t="s">
        <v>56</v>
      </c>
      <c r="F52" s="45" t="s">
        <v>120</v>
      </c>
      <c r="G52" s="45" t="s">
        <v>49</v>
      </c>
      <c r="H52" s="45" t="s">
        <v>95</v>
      </c>
      <c r="I52" s="53" t="s">
        <v>104</v>
      </c>
      <c r="J52" s="62">
        <v>3</v>
      </c>
      <c r="K52" s="48">
        <v>960000</v>
      </c>
      <c r="L52" s="46">
        <v>0</v>
      </c>
      <c r="M52" s="46">
        <v>0</v>
      </c>
      <c r="N52" s="20">
        <f t="shared" si="6"/>
        <v>960000</v>
      </c>
      <c r="O52" s="20"/>
      <c r="P52" s="20"/>
      <c r="Q52" s="20"/>
      <c r="R52" s="20">
        <f t="shared" si="7"/>
        <v>960000</v>
      </c>
      <c r="S52" s="49">
        <v>340417.99</v>
      </c>
      <c r="T52" s="22">
        <f t="shared" si="8"/>
        <v>0.35460207291666668</v>
      </c>
      <c r="U52" s="51">
        <v>340417.99</v>
      </c>
      <c r="V52" s="22">
        <f t="shared" si="9"/>
        <v>0.35460207291666668</v>
      </c>
      <c r="W52" s="46">
        <v>338794.28</v>
      </c>
      <c r="X52" s="22">
        <f t="shared" si="10"/>
        <v>0.35291070833333338</v>
      </c>
      <c r="Y52" s="5"/>
      <c r="Z52" s="5"/>
      <c r="AA52" s="5"/>
    </row>
    <row r="53" spans="1:27" ht="63" customHeight="1">
      <c r="A53" s="18" t="s">
        <v>73</v>
      </c>
      <c r="B53" s="19" t="s">
        <v>74</v>
      </c>
      <c r="C53" s="19" t="s">
        <v>47</v>
      </c>
      <c r="D53" s="19" t="s">
        <v>61</v>
      </c>
      <c r="E53" s="25" t="s">
        <v>56</v>
      </c>
      <c r="F53" s="19" t="s">
        <v>62</v>
      </c>
      <c r="G53" s="19" t="s">
        <v>49</v>
      </c>
      <c r="H53" s="45" t="s">
        <v>95</v>
      </c>
      <c r="I53" s="53" t="s">
        <v>104</v>
      </c>
      <c r="J53" s="58">
        <v>3</v>
      </c>
      <c r="K53" s="48">
        <v>50000</v>
      </c>
      <c r="L53" s="46">
        <v>0</v>
      </c>
      <c r="M53" s="46">
        <v>0</v>
      </c>
      <c r="N53" s="20">
        <f t="shared" si="6"/>
        <v>50000</v>
      </c>
      <c r="O53" s="20"/>
      <c r="P53" s="20"/>
      <c r="Q53" s="20"/>
      <c r="R53" s="20">
        <f t="shared" si="7"/>
        <v>50000</v>
      </c>
      <c r="S53" s="49">
        <v>0</v>
      </c>
      <c r="T53" s="22">
        <f t="shared" si="8"/>
        <v>0</v>
      </c>
      <c r="U53" s="51">
        <v>0</v>
      </c>
      <c r="V53" s="22">
        <f t="shared" si="9"/>
        <v>0</v>
      </c>
      <c r="W53" s="46">
        <v>0</v>
      </c>
      <c r="X53" s="22">
        <f t="shared" si="10"/>
        <v>0</v>
      </c>
      <c r="Y53" s="5"/>
      <c r="Z53" s="5"/>
      <c r="AA53" s="5"/>
    </row>
    <row r="54" spans="1:27" ht="63" customHeight="1">
      <c r="A54" s="57" t="s">
        <v>73</v>
      </c>
      <c r="B54" s="19" t="s">
        <v>74</v>
      </c>
      <c r="C54" s="53" t="s">
        <v>47</v>
      </c>
      <c r="D54" s="53" t="s">
        <v>125</v>
      </c>
      <c r="E54" s="25" t="s">
        <v>56</v>
      </c>
      <c r="F54" s="19" t="s">
        <v>62</v>
      </c>
      <c r="G54" s="53" t="s">
        <v>49</v>
      </c>
      <c r="H54" s="53" t="s">
        <v>105</v>
      </c>
      <c r="I54" s="53" t="s">
        <v>104</v>
      </c>
      <c r="J54" s="62">
        <v>3</v>
      </c>
      <c r="K54" s="48">
        <v>0</v>
      </c>
      <c r="L54" s="49">
        <v>94000</v>
      </c>
      <c r="M54" s="49">
        <v>0</v>
      </c>
      <c r="N54" s="20">
        <f t="shared" si="6"/>
        <v>94000</v>
      </c>
      <c r="O54" s="27"/>
      <c r="P54" s="27"/>
      <c r="Q54" s="27"/>
      <c r="R54" s="20">
        <f t="shared" si="7"/>
        <v>94000</v>
      </c>
      <c r="S54" s="49">
        <v>34675.660000000003</v>
      </c>
      <c r="T54" s="22">
        <f t="shared" si="8"/>
        <v>0.36889000000000005</v>
      </c>
      <c r="U54" s="51">
        <v>34675.660000000003</v>
      </c>
      <c r="V54" s="22">
        <f t="shared" si="9"/>
        <v>0.36889000000000005</v>
      </c>
      <c r="W54" s="49">
        <v>34675.660000000003</v>
      </c>
      <c r="X54" s="22">
        <f t="shared" si="10"/>
        <v>0.36889000000000005</v>
      </c>
      <c r="Y54" s="5"/>
      <c r="Z54" s="5"/>
      <c r="AA54" s="5"/>
    </row>
    <row r="55" spans="1:27" ht="63" customHeight="1">
      <c r="A55" s="18" t="s">
        <v>73</v>
      </c>
      <c r="B55" s="25" t="s">
        <v>74</v>
      </c>
      <c r="C55" s="25" t="s">
        <v>84</v>
      </c>
      <c r="D55" s="25" t="s">
        <v>85</v>
      </c>
      <c r="E55" s="53" t="s">
        <v>75</v>
      </c>
      <c r="F55" s="53" t="s">
        <v>121</v>
      </c>
      <c r="G55" s="25" t="s">
        <v>49</v>
      </c>
      <c r="H55" s="53" t="s">
        <v>95</v>
      </c>
      <c r="I55" s="53" t="s">
        <v>104</v>
      </c>
      <c r="J55" s="58">
        <v>3</v>
      </c>
      <c r="K55" s="26">
        <f>16951090-K56</f>
        <v>15951090</v>
      </c>
      <c r="L55" s="49">
        <v>0</v>
      </c>
      <c r="M55" s="49">
        <v>0</v>
      </c>
      <c r="N55" s="27">
        <f t="shared" si="6"/>
        <v>15951090</v>
      </c>
      <c r="O55" s="27"/>
      <c r="P55" s="27"/>
      <c r="Q55" s="27"/>
      <c r="R55" s="27">
        <f t="shared" si="7"/>
        <v>15951090</v>
      </c>
      <c r="S55" s="49">
        <f>16532834.28-S56</f>
        <v>15745001.129999999</v>
      </c>
      <c r="T55" s="28">
        <f t="shared" si="8"/>
        <v>0.98707995064914056</v>
      </c>
      <c r="U55" s="51">
        <f>3196298.45</f>
        <v>3196298.45</v>
      </c>
      <c r="V55" s="28">
        <f t="shared" si="9"/>
        <v>0.2003811933855304</v>
      </c>
      <c r="W55" s="49">
        <v>3160873.05</v>
      </c>
      <c r="X55" s="28">
        <f t="shared" si="10"/>
        <v>0.19816031694385774</v>
      </c>
      <c r="Y55" s="5"/>
      <c r="Z55" s="5"/>
      <c r="AA55" s="5"/>
    </row>
    <row r="56" spans="1:27" ht="63" customHeight="1">
      <c r="A56" s="18" t="s">
        <v>73</v>
      </c>
      <c r="B56" s="19" t="s">
        <v>74</v>
      </c>
      <c r="C56" s="19" t="s">
        <v>84</v>
      </c>
      <c r="D56" s="19" t="s">
        <v>85</v>
      </c>
      <c r="E56" s="53" t="s">
        <v>75</v>
      </c>
      <c r="F56" s="53" t="s">
        <v>121</v>
      </c>
      <c r="G56" s="19" t="s">
        <v>49</v>
      </c>
      <c r="H56" s="45" t="s">
        <v>95</v>
      </c>
      <c r="I56" s="53" t="s">
        <v>104</v>
      </c>
      <c r="J56" s="34">
        <v>4</v>
      </c>
      <c r="K56" s="48">
        <v>1000000</v>
      </c>
      <c r="L56" s="46">
        <v>0</v>
      </c>
      <c r="M56" s="46">
        <v>0</v>
      </c>
      <c r="N56" s="20">
        <f t="shared" si="6"/>
        <v>1000000</v>
      </c>
      <c r="O56" s="20"/>
      <c r="P56" s="20"/>
      <c r="Q56" s="20"/>
      <c r="R56" s="20">
        <f t="shared" si="7"/>
        <v>1000000</v>
      </c>
      <c r="S56" s="49">
        <v>787833.15</v>
      </c>
      <c r="T56" s="22">
        <f t="shared" si="8"/>
        <v>0.78783314999999998</v>
      </c>
      <c r="U56" s="52">
        <v>0</v>
      </c>
      <c r="V56" s="22">
        <f t="shared" si="9"/>
        <v>0</v>
      </c>
      <c r="W56" s="46">
        <v>0</v>
      </c>
      <c r="X56" s="22">
        <f t="shared" si="10"/>
        <v>0</v>
      </c>
      <c r="Y56" s="5"/>
      <c r="Z56" s="5"/>
      <c r="AA56" s="5"/>
    </row>
    <row r="57" spans="1:27" ht="63" customHeight="1">
      <c r="A57" s="18" t="s">
        <v>73</v>
      </c>
      <c r="B57" s="19" t="s">
        <v>74</v>
      </c>
      <c r="C57" s="19" t="s">
        <v>84</v>
      </c>
      <c r="D57" s="19" t="s">
        <v>85</v>
      </c>
      <c r="E57" s="53" t="s">
        <v>75</v>
      </c>
      <c r="F57" s="53" t="s">
        <v>121</v>
      </c>
      <c r="G57" s="19" t="s">
        <v>49</v>
      </c>
      <c r="H57" s="45" t="s">
        <v>105</v>
      </c>
      <c r="I57" s="53" t="s">
        <v>104</v>
      </c>
      <c r="J57" s="58">
        <v>3</v>
      </c>
      <c r="K57" s="48">
        <v>0</v>
      </c>
      <c r="L57" s="46">
        <v>100000</v>
      </c>
      <c r="M57" s="46">
        <v>0</v>
      </c>
      <c r="N57" s="20">
        <f t="shared" si="6"/>
        <v>100000</v>
      </c>
      <c r="O57" s="20"/>
      <c r="P57" s="20"/>
      <c r="Q57" s="20"/>
      <c r="R57" s="20">
        <f t="shared" si="7"/>
        <v>100000</v>
      </c>
      <c r="S57" s="49">
        <v>9636.2199999999993</v>
      </c>
      <c r="T57" s="22">
        <f t="shared" si="8"/>
        <v>9.6362199999999995E-2</v>
      </c>
      <c r="U57" s="51">
        <v>9636.2199999999993</v>
      </c>
      <c r="V57" s="22">
        <f t="shared" si="9"/>
        <v>9.6362199999999995E-2</v>
      </c>
      <c r="W57" s="46">
        <v>7174.67</v>
      </c>
      <c r="X57" s="22">
        <f t="shared" si="10"/>
        <v>7.1746699999999997E-2</v>
      </c>
      <c r="Y57" s="5"/>
      <c r="Z57" s="5"/>
      <c r="AA57" s="5"/>
    </row>
    <row r="58" spans="1:27" ht="63" customHeight="1">
      <c r="A58" s="18" t="s">
        <v>73</v>
      </c>
      <c r="B58" s="19" t="s">
        <v>74</v>
      </c>
      <c r="C58" s="19" t="s">
        <v>84</v>
      </c>
      <c r="D58" s="19" t="s">
        <v>86</v>
      </c>
      <c r="E58" s="25" t="s">
        <v>56</v>
      </c>
      <c r="F58" s="45" t="s">
        <v>122</v>
      </c>
      <c r="G58" s="19" t="s">
        <v>49</v>
      </c>
      <c r="H58" s="45" t="s">
        <v>95</v>
      </c>
      <c r="I58" s="53" t="s">
        <v>104</v>
      </c>
      <c r="J58" s="58">
        <v>3</v>
      </c>
      <c r="K58" s="48">
        <f>9751090-K59</f>
        <v>9651090</v>
      </c>
      <c r="L58" s="46">
        <v>0</v>
      </c>
      <c r="M58" s="46">
        <v>0</v>
      </c>
      <c r="N58" s="20">
        <f t="shared" si="6"/>
        <v>9651090</v>
      </c>
      <c r="O58" s="20"/>
      <c r="P58" s="20"/>
      <c r="Q58" s="20"/>
      <c r="R58" s="20">
        <f t="shared" si="7"/>
        <v>9651090</v>
      </c>
      <c r="S58" s="49">
        <f>9204900.09-S59</f>
        <v>9104900.0899999999</v>
      </c>
      <c r="T58" s="22">
        <f t="shared" si="8"/>
        <v>0.94340640176394586</v>
      </c>
      <c r="U58" s="51">
        <f>1087860.05</f>
        <v>1087860.05</v>
      </c>
      <c r="V58" s="22">
        <f t="shared" si="9"/>
        <v>0.11271887942190986</v>
      </c>
      <c r="W58" s="46">
        <v>1087860.05</v>
      </c>
      <c r="X58" s="22">
        <f t="shared" si="10"/>
        <v>0.11271887942190986</v>
      </c>
      <c r="Y58" s="5"/>
      <c r="Z58" s="5"/>
      <c r="AA58" s="5"/>
    </row>
    <row r="59" spans="1:27" ht="63" customHeight="1">
      <c r="A59" s="18" t="s">
        <v>73</v>
      </c>
      <c r="B59" s="19" t="s">
        <v>74</v>
      </c>
      <c r="C59" s="19" t="s">
        <v>84</v>
      </c>
      <c r="D59" s="19" t="s">
        <v>86</v>
      </c>
      <c r="E59" s="25" t="s">
        <v>56</v>
      </c>
      <c r="F59" s="45" t="s">
        <v>122</v>
      </c>
      <c r="G59" s="19" t="s">
        <v>49</v>
      </c>
      <c r="H59" s="45" t="s">
        <v>95</v>
      </c>
      <c r="I59" s="53" t="s">
        <v>104</v>
      </c>
      <c r="J59" s="34">
        <v>4</v>
      </c>
      <c r="K59" s="48">
        <v>100000</v>
      </c>
      <c r="L59" s="46">
        <v>100000</v>
      </c>
      <c r="M59" s="46">
        <v>100000</v>
      </c>
      <c r="N59" s="20">
        <f t="shared" si="6"/>
        <v>100000</v>
      </c>
      <c r="O59" s="20"/>
      <c r="P59" s="20"/>
      <c r="Q59" s="20"/>
      <c r="R59" s="20">
        <f t="shared" si="7"/>
        <v>100000</v>
      </c>
      <c r="S59" s="49">
        <f>50000+50000</f>
        <v>100000</v>
      </c>
      <c r="T59" s="22">
        <f t="shared" si="8"/>
        <v>1</v>
      </c>
      <c r="U59" s="52">
        <v>0</v>
      </c>
      <c r="V59" s="22">
        <f t="shared" si="9"/>
        <v>0</v>
      </c>
      <c r="W59" s="46">
        <v>0</v>
      </c>
      <c r="X59" s="22">
        <f t="shared" si="10"/>
        <v>0</v>
      </c>
      <c r="Y59" s="5"/>
      <c r="Z59" s="5"/>
      <c r="AA59" s="5"/>
    </row>
    <row r="60" spans="1:27" ht="63" customHeight="1">
      <c r="A60" s="18" t="s">
        <v>73</v>
      </c>
      <c r="B60" s="19" t="s">
        <v>74</v>
      </c>
      <c r="C60" s="19" t="s">
        <v>84</v>
      </c>
      <c r="D60" s="19" t="s">
        <v>86</v>
      </c>
      <c r="E60" s="25" t="s">
        <v>56</v>
      </c>
      <c r="F60" s="45" t="s">
        <v>122</v>
      </c>
      <c r="G60" s="19" t="s">
        <v>49</v>
      </c>
      <c r="H60" s="45" t="s">
        <v>105</v>
      </c>
      <c r="I60" s="53" t="s">
        <v>104</v>
      </c>
      <c r="J60" s="58">
        <v>3</v>
      </c>
      <c r="K60" s="48">
        <v>0</v>
      </c>
      <c r="L60" s="46">
        <v>40000</v>
      </c>
      <c r="M60" s="46">
        <v>0</v>
      </c>
      <c r="N60" s="20">
        <f t="shared" si="6"/>
        <v>40000</v>
      </c>
      <c r="O60" s="20"/>
      <c r="P60" s="20"/>
      <c r="Q60" s="20"/>
      <c r="R60" s="20">
        <f t="shared" si="7"/>
        <v>40000</v>
      </c>
      <c r="S60" s="49">
        <v>0</v>
      </c>
      <c r="T60" s="22">
        <f t="shared" si="8"/>
        <v>0</v>
      </c>
      <c r="U60" s="51">
        <v>0</v>
      </c>
      <c r="V60" s="22">
        <f t="shared" si="9"/>
        <v>0</v>
      </c>
      <c r="W60" s="46">
        <v>0</v>
      </c>
      <c r="X60" s="22">
        <f t="shared" si="10"/>
        <v>0</v>
      </c>
      <c r="Y60" s="5"/>
      <c r="Z60" s="5"/>
      <c r="AA60" s="5"/>
    </row>
    <row r="61" spans="1:27" ht="63" customHeight="1">
      <c r="A61" s="18" t="s">
        <v>73</v>
      </c>
      <c r="B61" s="19" t="s">
        <v>74</v>
      </c>
      <c r="C61" s="19" t="s">
        <v>63</v>
      </c>
      <c r="D61" s="19" t="s">
        <v>64</v>
      </c>
      <c r="E61" s="25" t="s">
        <v>56</v>
      </c>
      <c r="F61" s="19" t="s">
        <v>87</v>
      </c>
      <c r="G61" s="19" t="s">
        <v>49</v>
      </c>
      <c r="H61" s="45" t="s">
        <v>95</v>
      </c>
      <c r="I61" s="53" t="s">
        <v>104</v>
      </c>
      <c r="J61" s="58">
        <v>3</v>
      </c>
      <c r="K61" s="48">
        <v>1500000</v>
      </c>
      <c r="L61" s="46">
        <v>414236.15999999997</v>
      </c>
      <c r="M61" s="46">
        <v>414236.15999999997</v>
      </c>
      <c r="N61" s="20">
        <f t="shared" si="6"/>
        <v>1500000</v>
      </c>
      <c r="O61" s="20"/>
      <c r="P61" s="20"/>
      <c r="Q61" s="20"/>
      <c r="R61" s="20">
        <f t="shared" si="7"/>
        <v>1500000</v>
      </c>
      <c r="S61" s="49">
        <v>667985.57999999996</v>
      </c>
      <c r="T61" s="22">
        <f t="shared" si="8"/>
        <v>0.44532371999999998</v>
      </c>
      <c r="U61" s="51">
        <v>89430.42</v>
      </c>
      <c r="V61" s="22">
        <f t="shared" si="9"/>
        <v>5.9620279999999998E-2</v>
      </c>
      <c r="W61" s="46">
        <v>88752.82</v>
      </c>
      <c r="X61" s="22">
        <f t="shared" si="10"/>
        <v>5.9168546666666669E-2</v>
      </c>
      <c r="Y61" s="5"/>
      <c r="Z61" s="5"/>
      <c r="AA61" s="5"/>
    </row>
    <row r="62" spans="1:27" ht="63" customHeight="1">
      <c r="A62" s="18" t="s">
        <v>73</v>
      </c>
      <c r="B62" s="19" t="s">
        <v>74</v>
      </c>
      <c r="C62" s="19" t="s">
        <v>63</v>
      </c>
      <c r="D62" s="19" t="s">
        <v>64</v>
      </c>
      <c r="E62" s="25" t="s">
        <v>56</v>
      </c>
      <c r="F62" s="19" t="s">
        <v>87</v>
      </c>
      <c r="G62" s="19" t="s">
        <v>49</v>
      </c>
      <c r="H62" s="45" t="s">
        <v>105</v>
      </c>
      <c r="I62" s="53" t="s">
        <v>104</v>
      </c>
      <c r="J62" s="58">
        <v>3</v>
      </c>
      <c r="K62" s="48">
        <v>0</v>
      </c>
      <c r="L62" s="46">
        <v>400000</v>
      </c>
      <c r="M62" s="46">
        <v>0</v>
      </c>
      <c r="N62" s="20">
        <f t="shared" si="6"/>
        <v>400000</v>
      </c>
      <c r="O62" s="20"/>
      <c r="P62" s="20"/>
      <c r="Q62" s="20"/>
      <c r="R62" s="20">
        <f t="shared" si="7"/>
        <v>400000</v>
      </c>
      <c r="S62" s="49">
        <v>0</v>
      </c>
      <c r="T62" s="22">
        <f t="shared" si="8"/>
        <v>0</v>
      </c>
      <c r="U62" s="51">
        <v>0</v>
      </c>
      <c r="V62" s="22">
        <f t="shared" si="9"/>
        <v>0</v>
      </c>
      <c r="W62" s="46">
        <v>0</v>
      </c>
      <c r="X62" s="22">
        <f t="shared" si="10"/>
        <v>0</v>
      </c>
      <c r="Y62" s="5"/>
      <c r="Z62" s="5"/>
      <c r="AA62" s="5"/>
    </row>
    <row r="63" spans="1:27" ht="63" customHeight="1">
      <c r="A63" s="18" t="s">
        <v>73</v>
      </c>
      <c r="B63" s="19" t="s">
        <v>74</v>
      </c>
      <c r="C63" s="19" t="s">
        <v>63</v>
      </c>
      <c r="D63" s="45" t="s">
        <v>54</v>
      </c>
      <c r="E63" s="25" t="s">
        <v>56</v>
      </c>
      <c r="F63" s="45" t="s">
        <v>112</v>
      </c>
      <c r="G63" s="19" t="s">
        <v>49</v>
      </c>
      <c r="H63" s="45" t="s">
        <v>95</v>
      </c>
      <c r="I63" s="53" t="s">
        <v>104</v>
      </c>
      <c r="J63" s="58">
        <v>3</v>
      </c>
      <c r="K63" s="48">
        <v>205640</v>
      </c>
      <c r="L63" s="46">
        <v>0</v>
      </c>
      <c r="M63" s="46">
        <v>0</v>
      </c>
      <c r="N63" s="20">
        <f t="shared" si="6"/>
        <v>205640</v>
      </c>
      <c r="O63" s="20"/>
      <c r="P63" s="20"/>
      <c r="Q63" s="20"/>
      <c r="R63" s="20">
        <f t="shared" si="7"/>
        <v>205640</v>
      </c>
      <c r="S63" s="49">
        <v>0</v>
      </c>
      <c r="T63" s="22">
        <f t="shared" si="8"/>
        <v>0</v>
      </c>
      <c r="U63" s="51">
        <v>0</v>
      </c>
      <c r="V63" s="22">
        <f t="shared" si="9"/>
        <v>0</v>
      </c>
      <c r="W63" s="46">
        <v>0</v>
      </c>
      <c r="X63" s="22">
        <f t="shared" si="10"/>
        <v>0</v>
      </c>
      <c r="Y63" s="5"/>
      <c r="Z63" s="5"/>
      <c r="AA63" s="5"/>
    </row>
    <row r="64" spans="1:27" ht="63" customHeight="1">
      <c r="A64" s="18" t="s">
        <v>73</v>
      </c>
      <c r="B64" s="19" t="s">
        <v>74</v>
      </c>
      <c r="C64" s="19" t="s">
        <v>63</v>
      </c>
      <c r="D64" s="45" t="s">
        <v>54</v>
      </c>
      <c r="E64" s="25" t="s">
        <v>56</v>
      </c>
      <c r="F64" s="45" t="s">
        <v>112</v>
      </c>
      <c r="G64" s="19" t="s">
        <v>49</v>
      </c>
      <c r="H64" s="45" t="s">
        <v>95</v>
      </c>
      <c r="I64" s="53" t="s">
        <v>104</v>
      </c>
      <c r="J64" s="34">
        <v>4</v>
      </c>
      <c r="K64" s="48">
        <v>240000</v>
      </c>
      <c r="L64" s="46">
        <v>0</v>
      </c>
      <c r="M64" s="46">
        <v>0</v>
      </c>
      <c r="N64" s="20">
        <f t="shared" si="6"/>
        <v>240000</v>
      </c>
      <c r="O64" s="20"/>
      <c r="P64" s="20"/>
      <c r="Q64" s="20"/>
      <c r="R64" s="20">
        <f t="shared" si="7"/>
        <v>240000</v>
      </c>
      <c r="S64" s="49">
        <v>0</v>
      </c>
      <c r="T64" s="22">
        <f t="shared" si="8"/>
        <v>0</v>
      </c>
      <c r="U64" s="52">
        <v>0</v>
      </c>
      <c r="V64" s="22">
        <f t="shared" si="9"/>
        <v>0</v>
      </c>
      <c r="W64" s="46">
        <v>0</v>
      </c>
      <c r="X64" s="22">
        <f t="shared" si="10"/>
        <v>0</v>
      </c>
      <c r="Y64" s="5"/>
      <c r="Z64" s="5"/>
      <c r="AA64" s="5"/>
    </row>
    <row r="65" spans="1:27" ht="63" customHeight="1">
      <c r="A65" s="57" t="s">
        <v>73</v>
      </c>
      <c r="B65" s="19" t="s">
        <v>74</v>
      </c>
      <c r="C65" s="45" t="s">
        <v>63</v>
      </c>
      <c r="D65" s="45" t="s">
        <v>123</v>
      </c>
      <c r="E65" s="25" t="s">
        <v>56</v>
      </c>
      <c r="F65" s="45" t="s">
        <v>112</v>
      </c>
      <c r="G65" s="45" t="s">
        <v>49</v>
      </c>
      <c r="H65" s="45" t="s">
        <v>97</v>
      </c>
      <c r="I65" s="45" t="s">
        <v>106</v>
      </c>
      <c r="J65" s="66">
        <v>3</v>
      </c>
      <c r="K65" s="48">
        <v>1200000</v>
      </c>
      <c r="L65" s="46">
        <v>0</v>
      </c>
      <c r="M65" s="46">
        <v>0</v>
      </c>
      <c r="N65" s="20">
        <f t="shared" si="6"/>
        <v>1200000</v>
      </c>
      <c r="O65" s="20"/>
      <c r="P65" s="20"/>
      <c r="Q65" s="20"/>
      <c r="R65" s="20">
        <f t="shared" si="7"/>
        <v>1200000</v>
      </c>
      <c r="S65" s="49">
        <v>533132.43999999994</v>
      </c>
      <c r="T65" s="22">
        <f t="shared" si="8"/>
        <v>0.44427703333333329</v>
      </c>
      <c r="U65" s="64">
        <v>36541.5</v>
      </c>
      <c r="V65" s="22">
        <f t="shared" si="9"/>
        <v>3.0451249999999999E-2</v>
      </c>
      <c r="W65" s="46">
        <v>34732</v>
      </c>
      <c r="X65" s="22">
        <f t="shared" si="10"/>
        <v>2.8943333333333335E-2</v>
      </c>
      <c r="Y65" s="5"/>
      <c r="Z65" s="5"/>
      <c r="AA65" s="5"/>
    </row>
    <row r="66" spans="1:27" ht="15.75" customHeight="1">
      <c r="A66" s="83" t="s">
        <v>88</v>
      </c>
      <c r="B66" s="71"/>
      <c r="C66" s="71"/>
      <c r="D66" s="71"/>
      <c r="E66" s="71"/>
      <c r="F66" s="71"/>
      <c r="G66" s="71"/>
      <c r="H66" s="71"/>
      <c r="I66" s="71"/>
      <c r="J66" s="72"/>
      <c r="K66" s="29">
        <f t="shared" ref="K66:S66" si="11">SUM(K30:K65)</f>
        <v>190820000</v>
      </c>
      <c r="L66" s="29">
        <f t="shared" si="11"/>
        <v>79372421.609999999</v>
      </c>
      <c r="M66" s="29">
        <f t="shared" si="11"/>
        <v>61556858.029999994</v>
      </c>
      <c r="N66" s="29">
        <f t="shared" si="11"/>
        <v>208635563.57999998</v>
      </c>
      <c r="O66" s="29">
        <f t="shared" si="11"/>
        <v>0</v>
      </c>
      <c r="P66" s="29">
        <f t="shared" si="11"/>
        <v>0</v>
      </c>
      <c r="Q66" s="29">
        <f t="shared" si="11"/>
        <v>0</v>
      </c>
      <c r="R66" s="29">
        <f t="shared" si="11"/>
        <v>208635563.57999998</v>
      </c>
      <c r="S66" s="29">
        <f t="shared" si="11"/>
        <v>165033290.98000005</v>
      </c>
      <c r="T66" s="30">
        <f t="shared" si="8"/>
        <v>0.79101227110170547</v>
      </c>
      <c r="U66" s="29">
        <f>SUM(U30:U65)</f>
        <v>38403023.899999999</v>
      </c>
      <c r="V66" s="30">
        <f t="shared" si="9"/>
        <v>0.18406748706231285</v>
      </c>
      <c r="W66" s="29">
        <f>SUM(W30:W65)</f>
        <v>37998284.339999996</v>
      </c>
      <c r="X66" s="30">
        <f t="shared" si="10"/>
        <v>0.18212755144896375</v>
      </c>
      <c r="Y66" s="5"/>
      <c r="Z66" s="5"/>
      <c r="AA66" s="5"/>
    </row>
    <row r="67" spans="1:27" ht="15.75" customHeight="1">
      <c r="A67" s="84" t="s">
        <v>89</v>
      </c>
      <c r="B67" s="71"/>
      <c r="C67" s="71"/>
      <c r="D67" s="71"/>
      <c r="E67" s="71"/>
      <c r="F67" s="71"/>
      <c r="G67" s="71"/>
      <c r="H67" s="71"/>
      <c r="I67" s="71"/>
      <c r="J67" s="72"/>
      <c r="K67" s="35">
        <f t="shared" ref="K67:S67" si="12">SUM(K27+K66)</f>
        <v>1214989000</v>
      </c>
      <c r="L67" s="35">
        <f t="shared" si="12"/>
        <v>100979008.06999999</v>
      </c>
      <c r="M67" s="35">
        <f t="shared" si="12"/>
        <v>83163444.489999995</v>
      </c>
      <c r="N67" s="35">
        <f t="shared" si="12"/>
        <v>1232804563.5799999</v>
      </c>
      <c r="O67" s="35">
        <f t="shared" si="12"/>
        <v>0</v>
      </c>
      <c r="P67" s="35">
        <f t="shared" si="12"/>
        <v>0</v>
      </c>
      <c r="Q67" s="35">
        <f t="shared" si="12"/>
        <v>-15999668.91</v>
      </c>
      <c r="R67" s="35" t="e">
        <f t="shared" si="12"/>
        <v>#VALUE!</v>
      </c>
      <c r="S67" s="35">
        <f t="shared" si="12"/>
        <v>481769980.0200001</v>
      </c>
      <c r="T67" s="36" t="e">
        <f t="shared" si="8"/>
        <v>#VALUE!</v>
      </c>
      <c r="U67" s="35">
        <f>SUM(U27+U66)</f>
        <v>355135566.63999999</v>
      </c>
      <c r="V67" s="36" t="e">
        <f t="shared" si="9"/>
        <v>#VALUE!</v>
      </c>
      <c r="W67" s="35">
        <f>SUM(W27+W66)</f>
        <v>352968649.35000002</v>
      </c>
      <c r="X67" s="36" t="e">
        <f t="shared" si="10"/>
        <v>#VALUE!</v>
      </c>
      <c r="Y67" s="23"/>
      <c r="Z67" s="5"/>
      <c r="AA67" s="5"/>
    </row>
    <row r="68" spans="1:27" ht="14.25" customHeight="1">
      <c r="A68" s="37" t="s">
        <v>90</v>
      </c>
      <c r="B68" s="38"/>
      <c r="C68" s="38"/>
      <c r="D68" s="38"/>
      <c r="E68" s="38"/>
      <c r="F68" s="38"/>
      <c r="G68" s="38"/>
      <c r="H68" s="39"/>
      <c r="I68" s="39"/>
      <c r="J68" s="39"/>
      <c r="K68" s="38"/>
      <c r="L68" s="38"/>
      <c r="M68" s="40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5"/>
      <c r="Z68" s="5"/>
      <c r="AA68" s="5"/>
    </row>
    <row r="69" spans="1:27" ht="14.25" customHeight="1">
      <c r="A69" s="37" t="s">
        <v>91</v>
      </c>
      <c r="B69" s="42"/>
      <c r="C69" s="38"/>
      <c r="D69" s="38"/>
      <c r="E69" s="38"/>
      <c r="F69" s="38"/>
      <c r="G69" s="38"/>
      <c r="H69" s="39"/>
      <c r="I69" s="39"/>
      <c r="J69" s="39"/>
      <c r="K69" s="38"/>
      <c r="L69" s="38"/>
      <c r="M69" s="40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5"/>
      <c r="Z69" s="5"/>
      <c r="AA69" s="5"/>
    </row>
    <row r="70" spans="1:27" ht="14.25" customHeight="1">
      <c r="A70" s="85" t="s">
        <v>92</v>
      </c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2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5"/>
      <c r="Z70" s="5"/>
      <c r="AA70" s="5"/>
    </row>
    <row r="71" spans="1:27" ht="14.25" customHeight="1">
      <c r="A71" s="59" t="s">
        <v>107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41"/>
      <c r="O71" s="41"/>
      <c r="P71" s="41"/>
      <c r="Q71" s="5"/>
      <c r="R71" s="5"/>
      <c r="S71" s="5"/>
      <c r="T71" s="5"/>
      <c r="U71" s="5"/>
      <c r="V71" s="5"/>
      <c r="W71" s="5"/>
      <c r="X71" s="43"/>
      <c r="Y71" s="5"/>
      <c r="Z71" s="5"/>
      <c r="AA71" s="5"/>
    </row>
    <row r="72" spans="1:27" ht="1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63"/>
      <c r="U72" s="67"/>
      <c r="V72" s="5"/>
      <c r="W72" s="5"/>
      <c r="X72" s="5"/>
      <c r="Y72" s="5"/>
      <c r="Z72" s="5"/>
      <c r="AA72" s="5"/>
    </row>
    <row r="73" spans="1:27" ht="1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</sheetData>
  <mergeCells count="27">
    <mergeCell ref="A12:B12"/>
    <mergeCell ref="C12:C13"/>
    <mergeCell ref="D12:D13"/>
    <mergeCell ref="G12:G13"/>
    <mergeCell ref="J12:J13"/>
    <mergeCell ref="A27:J27"/>
    <mergeCell ref="A66:J66"/>
    <mergeCell ref="A67:J67"/>
    <mergeCell ref="A70:M70"/>
    <mergeCell ref="A7:F7"/>
    <mergeCell ref="A9:X9"/>
    <mergeCell ref="P11:Q11"/>
    <mergeCell ref="S11:X11"/>
    <mergeCell ref="E12:F12"/>
    <mergeCell ref="H12:I12"/>
    <mergeCell ref="A8:F8"/>
    <mergeCell ref="A11:J11"/>
    <mergeCell ref="K11:K12"/>
    <mergeCell ref="L11:M11"/>
    <mergeCell ref="N11:N12"/>
    <mergeCell ref="O11:O12"/>
    <mergeCell ref="R11:R12"/>
    <mergeCell ref="A1:F1"/>
    <mergeCell ref="A2:F2"/>
    <mergeCell ref="A3:F3"/>
    <mergeCell ref="A4:F4"/>
    <mergeCell ref="A6:F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dcterms:modified xsi:type="dcterms:W3CDTF">2024-05-16T13:19:12Z</dcterms:modified>
</cp:coreProperties>
</file>