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4"/>
  </sheets>
  <definedNames/>
  <calcPr/>
  <extLst>
    <ext uri="GoogleSheetsCustomDataVersion2">
      <go:sheetsCustomData xmlns:go="http://customooxmlschemas.google.com/" r:id="rId5" roundtripDataChecksum="GMoLUF80x+wX5/EVYCQaKddccBwtkGd5UEbFqZDfkog="/>
    </ext>
  </extLst>
</workbook>
</file>

<file path=xl/sharedStrings.xml><?xml version="1.0" encoding="utf-8"?>
<sst xmlns="http://schemas.openxmlformats.org/spreadsheetml/2006/main" count="397" uniqueCount="124">
  <si>
    <t>ANEXO II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</si>
  <si>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</si>
  <si>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</si>
  <si>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</si>
  <si>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</si>
  <si>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01/2026</t>
  </si>
  <si>
    <t>Data da Publicação: 20/02/2026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</si>
  <si>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</si>
  <si>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</si>
  <si>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</si>
  <si>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</si>
  <si>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</si>
  <si>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</si>
  <si>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</si>
  <si>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</si>
  <si>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</si>
  <si>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</si>
  <si>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</si>
  <si>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>Programática
(Programa, Ação e Subtítulo)</t>
  </si>
  <si>
    <t>Descrição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</si>
  <si>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</si>
  <si>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</si>
  <si>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</si>
  <si>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</si>
  <si>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</si>
  <si>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</si>
  <si>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</si>
  <si>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</si>
  <si>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</si>
  <si>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</si>
  <si>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</si>
  <si>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</si>
  <si>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</si>
  <si>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</si>
  <si>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</si>
  <si>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</si>
  <si>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</si>
  <si>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</si>
  <si>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</si>
  <si>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</si>
  <si>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</si>
  <si>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</si>
  <si>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</si>
  <si>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</si>
  <si>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</si>
  <si>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</si>
  <si>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</si>
  <si>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</si>
  <si>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4101</t>
  </si>
  <si>
    <t>TJAM</t>
  </si>
  <si>
    <t>02.061</t>
  </si>
  <si>
    <t>3290/2560.0001</t>
  </si>
  <si>
    <t>Prestação Jurisdicional do 1° Grau na Justiça Estadual</t>
  </si>
  <si>
    <t>Apreciação e Julgamento da Causas na Justiça Estadual do 1° Grau</t>
  </si>
  <si>
    <t>1</t>
  </si>
  <si>
    <t>1.500.100.0.0000.0000</t>
  </si>
  <si>
    <t>Recursos não Vinculados de Impostos</t>
  </si>
  <si>
    <t>3290/2561.0001</t>
  </si>
  <si>
    <t>Benefícios aos Servidores do 1° Grau</t>
  </si>
  <si>
    <t>1.501.100.0.0000.0000</t>
  </si>
  <si>
    <t>3290/2563.0001</t>
  </si>
  <si>
    <t>Remuneração de Pessoal Ativo e Encargos Sociais do 1° Grau</t>
  </si>
  <si>
    <t>3290/2744.0001</t>
  </si>
  <si>
    <t>Remuneração de Pessoal Ativo e Encargos Sociais do Apoio Administrativo</t>
  </si>
  <si>
    <t>3290/2745.0001</t>
  </si>
  <si>
    <t>Benefícios aos Servidores do Apoio Administrativo</t>
  </si>
  <si>
    <t>3291/2564.0001</t>
  </si>
  <si>
    <t>Prestação Jurisdicional do 2° Grau e Gestão Administrativa na Justiça Estadual</t>
  </si>
  <si>
    <t>Benefícios aos Servidores do 2° Grau</t>
  </si>
  <si>
    <t>3291/2565.0001</t>
  </si>
  <si>
    <t>Apreciação e Julgamento de Causas na Justiça Estadual do 2° Grau</t>
  </si>
  <si>
    <t>3291/2566.0001</t>
  </si>
  <si>
    <t>Remuneração de Pessoal Ativo e Encargos Sociais do 2° Grau</t>
  </si>
  <si>
    <t>02.128</t>
  </si>
  <si>
    <t>3290/2218.0001</t>
  </si>
  <si>
    <t>Formação e aperfeiçoamento dos Servidores</t>
  </si>
  <si>
    <t>3290/2347.0001</t>
  </si>
  <si>
    <t>Operacionalização da Escola Superior da Magistratura - ESMAM</t>
  </si>
  <si>
    <t>02.272</t>
  </si>
  <si>
    <t>0002.0001.0001</t>
  </si>
  <si>
    <t>Previdência de Inativos e Pensionistas do Estado</t>
  </si>
  <si>
    <t>Encargos com Pessoal Inativo e Pensionistas</t>
  </si>
  <si>
    <t>2</t>
  </si>
  <si>
    <t>28.846</t>
  </si>
  <si>
    <t>0003.0023.0001</t>
  </si>
  <si>
    <t>Operações Especiais: Cumprimento de Senteças Judiciais</t>
  </si>
  <si>
    <t>Cumprimento de Sentenças Judiciais Transitadas em julgado</t>
  </si>
  <si>
    <t>Total l</t>
  </si>
  <si>
    <t>4703</t>
  </si>
  <si>
    <t>Fundo de Modernização e Reaparelhamento do Poder Judiciário Estadual</t>
  </si>
  <si>
    <t>3290/1476.0002</t>
  </si>
  <si>
    <t>Construção, Ampliação e Reforma de Unidades Jurisdicionais do 1° Grau</t>
  </si>
  <si>
    <t>1.759.201.0.0000.0000</t>
  </si>
  <si>
    <t>Recursos Vinculados a Fundos - Diretamente Arrecadados</t>
  </si>
  <si>
    <t>3290/1476.0004</t>
  </si>
  <si>
    <t>3290/1476.0005</t>
  </si>
  <si>
    <t>3290.1476.0006</t>
  </si>
  <si>
    <t>3290.1476.0007</t>
  </si>
  <si>
    <t>3290.1476.0009</t>
  </si>
  <si>
    <t>3290/1476.0011</t>
  </si>
  <si>
    <t>3290/1477.0001</t>
  </si>
  <si>
    <t>Aprimoramento da Segurança Institucional no 1° Grau</t>
  </si>
  <si>
    <t>Apreciação e Julgamento de Causas na Justiça Estadual do 1° Grau</t>
  </si>
  <si>
    <t>Benefícios aos Servidores do 1. Grau</t>
  </si>
  <si>
    <t>3290/2581.0001</t>
  </si>
  <si>
    <t>Operacionalização da Corregedoria Geral de Justiça - CGJ/AM</t>
  </si>
  <si>
    <t>3291/1478.0001</t>
  </si>
  <si>
    <t>Construção, Ampliação e Reforma de Unidades Jurisdicionais do 2° Grau</t>
  </si>
  <si>
    <t>3291/1479.0001</t>
  </si>
  <si>
    <t>Aprimoramento da Segurança Institucional no 2. Grau</t>
  </si>
  <si>
    <t>Benefícios aos Servidores do 2.° Grau</t>
  </si>
  <si>
    <t>02.126</t>
  </si>
  <si>
    <t>3290/2627.0001</t>
  </si>
  <si>
    <t>Manutenção, Ampliação e Aperfeiçoamento da Infraestrutura de TIC no 1° Grau do Poder Judiciário</t>
  </si>
  <si>
    <t>Formação e Aperfeiçoamento dos servidores</t>
  </si>
  <si>
    <t>1.759.285.0.0000.0000</t>
  </si>
  <si>
    <t>Total ll</t>
  </si>
  <si>
    <t>Total lll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</si>
  <si>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</si>
  <si>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</si>
  <si>
    <t xml:space="preserve">           3.No campo Crédtitos Adicionais: Acréscimos, são somados os valores de Dotação Suplementar e Dotação Especial.</t>
  </si>
  <si>
    <t>TOTAL = B-A</t>
  </si>
  <si>
    <t>MÊS ANTERIOR</t>
  </si>
  <si>
    <t>MÊS ATUAL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</si>
</sst>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\ ;\(0\);\-#\ ;@\ "/>
    <numFmt numFmtId="166" formatCode="#,##0.00\ ;#,##0.00\ ;\-#\ ;@\ "/>
    <numFmt numFmtId="167" formatCode="#,##0.00\ ;#,##0.00\ ;\-#\ "/>
  </numFmts>
  <fonts count="12">
    <font>
      <sz val="10.0"/>
      <color rgb="FF000000"/>
      <name val="Arial"/>
      <scheme val="minor"/>
    </font>
    <font>
      <sz val="9.0"/>
      <color theme="1"/>
      <name val="Arial"/>
    </font>
    <font/>
    <font>
      <sz val="11.0"/>
      <color theme="1"/>
      <name val="Arial"/>
    </font>
    <font>
      <b/>
      <sz val="7.0"/>
      <color theme="1"/>
      <name val="Arial"/>
    </font>
    <font>
      <sz val="7.0"/>
      <color theme="1"/>
      <name val="Arial"/>
    </font>
    <font>
      <sz val="12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b/>
      <sz val="12.0"/>
      <color theme="1"/>
      <name val="Arial"/>
    </font>
    <font>
      <color theme="1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8000"/>
        <bgColor rgb="FF008000"/>
      </patternFill>
    </fill>
    <fill>
      <patternFill patternType="solid">
        <fgColor rgb="FFDBE5F1"/>
        <bgColor rgb="FFDBE5F1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DCFF"/>
        <bgColor rgb="FF00DCFF"/>
      </patternFill>
    </fill>
    <fill>
      <patternFill patternType="solid">
        <fgColor rgb="FFCFE7E5"/>
        <bgColor rgb="FFCFE7E5"/>
      </patternFill>
    </fill>
  </fills>
  <borders count="20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</border>
    <border>
      <right style="hair">
        <color rgb="FF000000"/>
      </right>
    </border>
    <border>
      <left/>
      <right/>
      <top/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13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2" fontId="3" numFmtId="0" xfId="0" applyBorder="1" applyFill="1" applyFont="1"/>
    <xf borderId="4" fillId="2" fontId="3" numFmtId="164" xfId="0" applyBorder="1" applyFont="1" applyNumberFormat="1"/>
    <xf borderId="5" fillId="0" fontId="1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1" numFmtId="0" xfId="0" applyBorder="1" applyFont="1"/>
    <xf borderId="9" fillId="0" fontId="2" numFmtId="0" xfId="0" applyBorder="1" applyFont="1"/>
    <xf borderId="1" fillId="0" fontId="1" numFmtId="0" xfId="0" applyAlignment="1" applyBorder="1" applyFont="1">
      <alignment readingOrder="0"/>
    </xf>
    <xf borderId="1" fillId="0" fontId="1" numFmtId="49" xfId="0" applyAlignment="1" applyBorder="1" applyFont="1" applyNumberFormat="1">
      <alignment readingOrder="0"/>
    </xf>
    <xf borderId="0" fillId="0" fontId="4" numFmtId="0" xfId="0" applyAlignment="1" applyFont="1">
      <alignment horizontal="center"/>
    </xf>
    <xf borderId="10" fillId="2" fontId="3" numFmtId="0" xfId="0" applyBorder="1" applyFont="1"/>
    <xf borderId="0" fillId="0" fontId="3" numFmtId="164" xfId="0" applyFont="1" applyNumberFormat="1"/>
    <xf borderId="1" fillId="0" fontId="4" numFmtId="0" xfId="0" applyAlignment="1" applyBorder="1" applyFont="1">
      <alignment horizontal="center" shrinkToFit="0" wrapText="1"/>
    </xf>
    <xf borderId="7" fillId="0" fontId="4" numFmtId="0" xfId="0" applyAlignment="1" applyBorder="1" applyFont="1">
      <alignment horizontal="center" shrinkToFit="0" vertical="center" wrapText="1"/>
    </xf>
    <xf borderId="11" fillId="0" fontId="4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center" shrinkToFit="0" vertical="center" wrapText="1"/>
    </xf>
    <xf borderId="13" fillId="0" fontId="2" numFmtId="0" xfId="0" applyBorder="1" applyFont="1"/>
    <xf borderId="14" fillId="0" fontId="4" numFmtId="0" xfId="0" applyAlignment="1" applyBorder="1" applyFont="1">
      <alignment horizontal="center" shrinkToFit="0" vertical="center" wrapText="1"/>
    </xf>
    <xf borderId="14" fillId="2" fontId="4" numFmtId="0" xfId="0" applyAlignment="1" applyBorder="1" applyFont="1">
      <alignment horizontal="center" shrinkToFit="0" vertical="center" wrapText="1"/>
    </xf>
    <xf borderId="15" fillId="0" fontId="4" numFmtId="0" xfId="0" applyAlignment="1" applyBorder="1" applyFont="1">
      <alignment horizontal="center" shrinkToFit="0" wrapText="1"/>
    </xf>
    <xf borderId="16" fillId="0" fontId="2" numFmtId="0" xfId="0" applyBorder="1" applyFont="1"/>
    <xf borderId="15" fillId="0" fontId="4" numFmtId="164" xfId="0" applyAlignment="1" applyBorder="1" applyFont="1" applyNumberFormat="1">
      <alignment horizontal="center" shrinkToFit="0" wrapText="1"/>
    </xf>
    <xf borderId="15" fillId="0" fontId="4" numFmtId="165" xfId="0" applyAlignment="1" applyBorder="1" applyFont="1" applyNumberFormat="1">
      <alignment horizontal="center" shrinkToFit="0" wrapText="1"/>
    </xf>
    <xf borderId="15" fillId="0" fontId="4" numFmtId="0" xfId="0" applyAlignment="1" applyBorder="1" applyFont="1">
      <alignment horizontal="center" shrinkToFit="0" vertical="center" wrapText="1"/>
    </xf>
    <xf borderId="15" fillId="0" fontId="4" numFmtId="164" xfId="0" applyAlignment="1" applyBorder="1" applyFont="1" applyNumberFormat="1">
      <alignment horizontal="center" shrinkToFit="0" vertical="center" wrapText="1"/>
    </xf>
    <xf borderId="15" fillId="0" fontId="4" numFmtId="165" xfId="0" applyAlignment="1" applyBorder="1" applyFont="1" applyNumberFormat="1">
      <alignment horizontal="center" shrinkToFit="0" vertical="center" wrapText="1"/>
    </xf>
    <xf borderId="15" fillId="3" fontId="5" numFmtId="49" xfId="0" applyAlignment="1" applyBorder="1" applyFill="1" applyFont="1" applyNumberFormat="1">
      <alignment horizontal="center" shrinkToFit="0" vertical="center" wrapText="1"/>
    </xf>
    <xf borderId="15" fillId="0" fontId="5" numFmtId="49" xfId="0" applyAlignment="1" applyBorder="1" applyFont="1" applyNumberFormat="1">
      <alignment horizontal="center" shrinkToFit="0" vertical="center" wrapText="1"/>
    </xf>
    <xf borderId="15" fillId="4" fontId="5" numFmtId="0" xfId="0" applyAlignment="1" applyBorder="1" applyFill="1" applyFont="1">
      <alignment horizontal="center" shrinkToFit="0" vertical="center" wrapText="1"/>
    </xf>
    <xf borderId="15" fillId="0" fontId="5" numFmtId="166" xfId="0" applyAlignment="1" applyBorder="1" applyFont="1" applyNumberFormat="1">
      <alignment horizontal="center" readingOrder="0" vertical="center"/>
    </xf>
    <xf borderId="15" fillId="2" fontId="5" numFmtId="166" xfId="0" applyAlignment="1" applyBorder="1" applyFont="1" applyNumberFormat="1">
      <alignment horizontal="center" readingOrder="0" vertical="center"/>
    </xf>
    <xf borderId="15" fillId="2" fontId="4" numFmtId="4" xfId="0" applyAlignment="1" applyBorder="1" applyFont="1" applyNumberFormat="1">
      <alignment horizontal="center" vertical="center"/>
    </xf>
    <xf borderId="15" fillId="2" fontId="3" numFmtId="4" xfId="0" applyAlignment="1" applyBorder="1" applyFont="1" applyNumberFormat="1">
      <alignment horizontal="center" vertical="center"/>
    </xf>
    <xf borderId="15" fillId="2" fontId="4" numFmtId="164" xfId="0" applyAlignment="1" applyBorder="1" applyFont="1" applyNumberFormat="1">
      <alignment horizontal="center" vertical="center"/>
    </xf>
    <xf borderId="15" fillId="4" fontId="5" numFmtId="166" xfId="0" applyAlignment="1" applyBorder="1" applyFont="1" applyNumberFormat="1">
      <alignment horizontal="center" readingOrder="0" vertical="center"/>
    </xf>
    <xf borderId="15" fillId="2" fontId="3" numFmtId="0" xfId="0" applyAlignment="1" applyBorder="1" applyFont="1">
      <alignment horizontal="center" vertical="center"/>
    </xf>
    <xf borderId="0" fillId="0" fontId="3" numFmtId="166" xfId="0" applyFont="1" applyNumberFormat="1"/>
    <xf borderId="15" fillId="3" fontId="5" numFmtId="49" xfId="0" applyAlignment="1" applyBorder="1" applyFont="1" applyNumberFormat="1">
      <alignment horizontal="center" readingOrder="0" shrinkToFit="0" vertical="center" wrapText="1"/>
    </xf>
    <xf borderId="15" fillId="0" fontId="5" numFmtId="49" xfId="0" applyAlignment="1" applyBorder="1" applyFont="1" applyNumberFormat="1">
      <alignment horizontal="center" readingOrder="0" shrinkToFit="0" vertical="center" wrapText="1"/>
    </xf>
    <xf borderId="15" fillId="4" fontId="5" numFmtId="0" xfId="0" applyAlignment="1" applyBorder="1" applyFont="1">
      <alignment horizontal="center" readingOrder="0" shrinkToFit="0" vertical="center" wrapText="1"/>
    </xf>
    <xf borderId="15" fillId="5" fontId="5" numFmtId="0" xfId="0" applyAlignment="1" applyBorder="1" applyFill="1" applyFont="1">
      <alignment horizontal="center" shrinkToFit="0" vertical="center" wrapText="1"/>
    </xf>
    <xf borderId="15" fillId="5" fontId="5" numFmtId="166" xfId="0" applyAlignment="1" applyBorder="1" applyFont="1" applyNumberFormat="1">
      <alignment horizontal="center" readingOrder="0" vertical="center"/>
    </xf>
    <xf borderId="15" fillId="5" fontId="5" numFmtId="0" xfId="0" applyAlignment="1" applyBorder="1" applyFont="1">
      <alignment horizontal="center" readingOrder="0" shrinkToFit="0" vertical="center" wrapText="1"/>
    </xf>
    <xf borderId="15" fillId="4" fontId="5" numFmtId="166" xfId="0" applyAlignment="1" applyBorder="1" applyFont="1" applyNumberFormat="1">
      <alignment horizontal="center" vertical="center"/>
    </xf>
    <xf borderId="15" fillId="0" fontId="5" numFmtId="167" xfId="0" applyAlignment="1" applyBorder="1" applyFont="1" applyNumberFormat="1">
      <alignment horizontal="center" readingOrder="0" vertical="center"/>
    </xf>
    <xf borderId="15" fillId="0" fontId="4" numFmtId="4" xfId="0" applyAlignment="1" applyBorder="1" applyFont="1" applyNumberFormat="1">
      <alignment horizontal="center" vertical="center"/>
    </xf>
    <xf borderId="15" fillId="0" fontId="4" numFmtId="164" xfId="0" applyAlignment="1" applyBorder="1" applyFont="1" applyNumberFormat="1">
      <alignment horizontal="center" vertical="center"/>
    </xf>
    <xf borderId="15" fillId="2" fontId="5" numFmtId="166" xfId="0" applyAlignment="1" applyBorder="1" applyFont="1" applyNumberFormat="1">
      <alignment horizontal="center" vertical="center"/>
    </xf>
    <xf borderId="15" fillId="0" fontId="5" numFmtId="166" xfId="0" applyAlignment="1" applyBorder="1" applyFont="1" applyNumberFormat="1">
      <alignment horizontal="center" vertical="center"/>
    </xf>
    <xf borderId="15" fillId="2" fontId="5" numFmtId="49" xfId="0" applyAlignment="1" applyBorder="1" applyFont="1" applyNumberFormat="1">
      <alignment horizontal="center" shrinkToFit="0" vertical="center" wrapText="1"/>
    </xf>
    <xf borderId="1" fillId="6" fontId="6" numFmtId="49" xfId="0" applyAlignment="1" applyBorder="1" applyFill="1" applyFont="1" applyNumberFormat="1">
      <alignment horizontal="center" shrinkToFit="0" vertical="center" wrapText="1"/>
    </xf>
    <xf borderId="15" fillId="6" fontId="4" numFmtId="4" xfId="0" applyAlignment="1" applyBorder="1" applyFont="1" applyNumberFormat="1">
      <alignment horizontal="center" shrinkToFit="0" vertical="center" wrapText="1"/>
    </xf>
    <xf borderId="15" fillId="6" fontId="4" numFmtId="164" xfId="0" applyAlignment="1" applyBorder="1" applyFont="1" applyNumberFormat="1">
      <alignment horizontal="center" vertical="center"/>
    </xf>
    <xf borderId="15" fillId="6" fontId="3" numFmtId="49" xfId="0" applyBorder="1" applyFont="1" applyNumberFormat="1"/>
    <xf borderId="15" fillId="6" fontId="3" numFmtId="4" xfId="0" applyBorder="1" applyFont="1" applyNumberFormat="1"/>
    <xf borderId="15" fillId="6" fontId="3" numFmtId="164" xfId="0" applyBorder="1" applyFont="1" applyNumberFormat="1"/>
    <xf borderId="15" fillId="0" fontId="3" numFmtId="49" xfId="0" applyBorder="1" applyFont="1" applyNumberFormat="1"/>
    <xf borderId="15" fillId="0" fontId="3" numFmtId="4" xfId="0" applyBorder="1" applyFont="1" applyNumberFormat="1"/>
    <xf borderId="15" fillId="0" fontId="3" numFmtId="164" xfId="0" applyBorder="1" applyFont="1" applyNumberFormat="1"/>
    <xf borderId="15" fillId="7" fontId="5" numFmtId="0" xfId="0" applyAlignment="1" applyBorder="1" applyFill="1" applyFont="1">
      <alignment horizontal="center" shrinkToFit="0" vertical="center" wrapText="1"/>
    </xf>
    <xf borderId="15" fillId="7" fontId="5" numFmtId="166" xfId="0" applyAlignment="1" applyBorder="1" applyFont="1" applyNumberFormat="1">
      <alignment horizontal="center" readingOrder="0" vertical="center"/>
    </xf>
    <xf borderId="15" fillId="0" fontId="5" numFmtId="167" xfId="0" applyAlignment="1" applyBorder="1" applyFont="1" applyNumberFormat="1">
      <alignment horizontal="center" vertical="center"/>
    </xf>
    <xf borderId="15" fillId="0" fontId="3" numFmtId="4" xfId="0" applyAlignment="1" applyBorder="1" applyFont="1" applyNumberFormat="1">
      <alignment horizontal="center" vertical="center"/>
    </xf>
    <xf borderId="15" fillId="2" fontId="5" numFmtId="49" xfId="0" applyAlignment="1" applyBorder="1" applyFont="1" applyNumberFormat="1">
      <alignment horizontal="center" readingOrder="0" shrinkToFit="0" vertical="center" wrapText="1"/>
    </xf>
    <xf borderId="15" fillId="2" fontId="4" numFmtId="164" xfId="0" applyAlignment="1" applyBorder="1" applyFont="1" applyNumberFormat="1">
      <alignment horizontal="center" readingOrder="0" vertical="center"/>
    </xf>
    <xf borderId="1" fillId="6" fontId="3" numFmtId="49" xfId="0" applyAlignment="1" applyBorder="1" applyFont="1" applyNumberFormat="1">
      <alignment horizontal="center" shrinkToFit="0" wrapText="1"/>
    </xf>
    <xf borderId="1" fillId="8" fontId="3" numFmtId="49" xfId="0" applyAlignment="1" applyBorder="1" applyFill="1" applyFont="1" applyNumberFormat="1">
      <alignment horizontal="center" shrinkToFit="0" wrapText="1"/>
    </xf>
    <xf borderId="15" fillId="8" fontId="4" numFmtId="4" xfId="0" applyAlignment="1" applyBorder="1" applyFont="1" applyNumberFormat="1">
      <alignment horizontal="center" shrinkToFit="0" vertical="center" wrapText="1"/>
    </xf>
    <xf borderId="17" fillId="8" fontId="4" numFmtId="4" xfId="0" applyAlignment="1" applyBorder="1" applyFont="1" applyNumberFormat="1">
      <alignment horizontal="center" shrinkToFit="0" vertical="center" wrapText="1"/>
    </xf>
    <xf borderId="17" fillId="8" fontId="4" numFmtId="164" xfId="0" applyAlignment="1" applyBorder="1" applyFont="1" applyNumberFormat="1">
      <alignment horizontal="center" vertical="center"/>
    </xf>
    <xf borderId="18" fillId="2" fontId="7" numFmtId="0" xfId="0" applyBorder="1" applyFont="1"/>
    <xf borderId="19" fillId="2" fontId="3" numFmtId="0" xfId="0" applyBorder="1" applyFont="1"/>
    <xf borderId="0" fillId="0" fontId="3" numFmtId="4" xfId="0" applyAlignment="1" applyFont="1" applyNumberFormat="1">
      <alignment horizontal="right"/>
    </xf>
    <xf borderId="1" fillId="2" fontId="7" numFmtId="0" xfId="0" applyBorder="1" applyFont="1"/>
    <xf borderId="0" fillId="0" fontId="8" numFmtId="0" xfId="0" applyAlignment="1" applyFont="1">
      <alignment horizontal="center"/>
    </xf>
    <xf borderId="0" fillId="0" fontId="3" numFmtId="4" xfId="0" applyFont="1" applyNumberFormat="1"/>
    <xf borderId="0" fillId="0" fontId="9" numFmtId="4" xfId="0" applyAlignment="1" applyFont="1" applyNumberFormat="1">
      <alignment horizontal="center"/>
    </xf>
    <xf borderId="0" fillId="0" fontId="8" numFmtId="1" xfId="0" applyAlignment="1" applyFont="1" applyNumberFormat="1">
      <alignment horizontal="right"/>
    </xf>
    <xf borderId="0" fillId="0" fontId="8" numFmtId="4" xfId="0" applyAlignment="1" applyFont="1" applyNumberFormat="1">
      <alignment horizontal="right"/>
    </xf>
    <xf borderId="0" fillId="0" fontId="10" numFmtId="4" xfId="0" applyAlignment="1" applyFont="1" applyNumberFormat="1">
      <alignment vertical="bottom"/>
    </xf>
    <xf borderId="0" fillId="0" fontId="10" numFmtId="1" xfId="0" applyAlignment="1" applyFont="1" applyNumberFormat="1">
      <alignment vertical="bottom"/>
    </xf>
    <xf borderId="0" fillId="0" fontId="10" numFmtId="0" xfId="0" applyAlignment="1" applyFont="1">
      <alignment vertical="bottom"/>
    </xf>
    <xf borderId="0" fillId="2" fontId="10" numFmtId="4" xfId="0" applyAlignment="1" applyFont="1" applyNumberFormat="1">
      <alignment vertical="bottom"/>
    </xf>
    <xf borderId="0" fillId="0" fontId="11" numFmtId="4" xfId="0" applyAlignment="1" applyFont="1" applyNumberFormat="1">
      <alignment horizontal="center" vertical="bottom"/>
    </xf>
    <xf borderId="0" fillId="2" fontId="9" numFmtId="4" xfId="0" applyAlignment="1" applyFont="1" applyNumberFormat="1">
      <alignment horizontal="center" vertical="bottom"/>
    </xf>
    <xf borderId="0" fillId="5" fontId="11" numFmtId="1" xfId="0" applyAlignment="1" applyFont="1" applyNumberFormat="1">
      <alignment horizontal="right" vertical="bottom"/>
    </xf>
    <xf borderId="0" fillId="5" fontId="11" numFmtId="4" xfId="0" applyAlignment="1" applyFont="1" applyNumberFormat="1">
      <alignment horizontal="right" readingOrder="0" vertical="bottom"/>
    </xf>
    <xf borderId="0" fillId="5" fontId="3" numFmtId="1" xfId="0" applyAlignment="1" applyFont="1" applyNumberFormat="1">
      <alignment horizontal="right" vertical="bottom"/>
    </xf>
    <xf borderId="0" fillId="5" fontId="11" numFmtId="4" xfId="0" applyAlignment="1" applyFont="1" applyNumberFormat="1">
      <alignment horizontal="center" vertical="bottom"/>
    </xf>
    <xf borderId="0" fillId="0" fontId="3" numFmtId="0" xfId="0" applyAlignment="1" applyFont="1">
      <alignment horizontal="center"/>
    </xf>
    <xf borderId="0" fillId="9" fontId="11" numFmtId="1" xfId="0" applyAlignment="1" applyFill="1" applyFont="1" applyNumberFormat="1">
      <alignment horizontal="right" vertical="bottom"/>
    </xf>
    <xf borderId="0" fillId="9" fontId="11" numFmtId="4" xfId="0" applyAlignment="1" applyFont="1" applyNumberFormat="1">
      <alignment horizontal="right" readingOrder="0" vertical="bottom"/>
    </xf>
    <xf borderId="0" fillId="9" fontId="3" numFmtId="1" xfId="0" applyAlignment="1" applyFont="1" applyNumberFormat="1">
      <alignment horizontal="right" vertical="bottom"/>
    </xf>
    <xf borderId="0" fillId="7" fontId="11" numFmtId="1" xfId="0" applyAlignment="1" applyFont="1" applyNumberFormat="1">
      <alignment horizontal="right" vertical="bottom"/>
    </xf>
    <xf borderId="0" fillId="7" fontId="11" numFmtId="4" xfId="0" applyAlignment="1" applyFont="1" applyNumberFormat="1">
      <alignment horizontal="right" readingOrder="0" vertical="bottom"/>
    </xf>
    <xf borderId="0" fillId="7" fontId="3" numFmtId="1" xfId="0" applyAlignment="1" applyFont="1" applyNumberFormat="1">
      <alignment horizontal="right" vertical="bottom"/>
    </xf>
    <xf borderId="0" fillId="2" fontId="11" numFmtId="0" xfId="0" applyAlignment="1" applyFont="1">
      <alignment horizontal="center" vertical="bottom"/>
    </xf>
    <xf borderId="0" fillId="2" fontId="11" numFmtId="164" xfId="0" applyAlignment="1" applyFont="1" applyNumberFormat="1">
      <alignment horizontal="center" vertical="bottom"/>
    </xf>
    <xf borderId="0" fillId="0" fontId="3" numFmtId="0" xfId="0" applyAlignment="1" applyFont="1">
      <alignment horizontal="right"/>
    </xf>
    <xf borderId="0" fillId="0" fontId="3" numFmtId="166" xfId="0" applyAlignment="1" applyFont="1" applyNumberFormat="1">
      <alignment horizontal="center"/>
    </xf>
    <xf borderId="0" fillId="0" fontId="3" numFmtId="4" xfId="0" applyAlignment="1" applyFont="1" applyNumberFormat="1">
      <alignment horizontal="center"/>
    </xf>
    <xf borderId="0" fillId="2" fontId="10" numFmtId="0" xfId="0" applyAlignment="1" applyFont="1">
      <alignment vertical="bottom"/>
    </xf>
    <xf borderId="0" fillId="0" fontId="10" numFmtId="164" xfId="0" applyAlignment="1" applyFont="1" applyNumberFormat="1">
      <alignment vertical="bottom"/>
    </xf>
    <xf borderId="0" fillId="0" fontId="10" numFmtId="4" xfId="0" applyAlignment="1" applyFont="1" applyNumberFormat="1">
      <alignment readingOrder="0" vertical="bottom"/>
    </xf>
    <xf borderId="0" fillId="0" fontId="3" numFmtId="4" xfId="0" applyAlignment="1" applyFont="1" applyNumberFormat="1">
      <alignment readingOrder="0"/>
    </xf>
    <xf borderId="0" fillId="0" fontId="3" numFmtId="167" xfId="0" applyAlignment="1" applyFont="1" applyNumberFormat="1">
      <alignment horizontal="center"/>
    </xf>
    <xf borderId="0" fillId="0" fontId="3" numFmtId="0" xfId="0" applyAlignment="1" applyFont="1">
      <alignment readingOrder="0"/>
    </xf>
    <xf borderId="0" fillId="0" fontId="3" numFmtId="4" xfId="0" applyAlignment="1" applyFont="1" applyNumberFormat="1">
      <alignment horizontal="center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6" width="12.63"/>
    <col customWidth="1" min="8" max="8" width="13.0"/>
    <col customWidth="1" min="23" max="23" width="13.5"/>
    <col customWidth="1" min="25" max="25" width="13.38"/>
  </cols>
  <sheetData>
    <row r="1" ht="15.75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  <c r="U1" s="6"/>
      <c r="V1" s="4"/>
      <c r="W1" s="4"/>
      <c r="X1" s="4"/>
      <c r="Y1" s="4"/>
      <c r="Z1" s="4"/>
      <c r="AA1" s="4"/>
    </row>
    <row r="2" ht="15.75" customHeight="1">
      <c r="A2" s="7" t="s">
        <v>1</v>
      </c>
      <c r="B2" s="8"/>
      <c r="C2" s="8"/>
      <c r="D2" s="8"/>
      <c r="E2" s="8"/>
      <c r="F2" s="9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4"/>
      <c r="W2" s="4"/>
      <c r="X2" s="4"/>
      <c r="Y2" s="4"/>
      <c r="Z2" s="4"/>
      <c r="AA2" s="4"/>
    </row>
    <row r="3" ht="15.75" customHeight="1">
      <c r="A3" s="7" t="s">
        <v>2</v>
      </c>
      <c r="B3" s="8"/>
      <c r="C3" s="8"/>
      <c r="D3" s="8"/>
      <c r="E3" s="8"/>
      <c r="F3" s="9"/>
      <c r="G3" s="4"/>
      <c r="H3" s="4"/>
      <c r="I3" s="4"/>
      <c r="J3" s="5"/>
      <c r="K3" s="4"/>
      <c r="L3" s="4"/>
      <c r="M3" s="4"/>
      <c r="N3" s="4"/>
      <c r="O3" s="4"/>
      <c r="P3" s="4"/>
      <c r="Q3" s="4"/>
      <c r="R3" s="4"/>
      <c r="S3" s="4"/>
      <c r="T3" s="4"/>
      <c r="U3" s="6"/>
      <c r="V3" s="4"/>
      <c r="W3" s="4"/>
      <c r="X3" s="4"/>
      <c r="Y3" s="4"/>
      <c r="Z3" s="4"/>
      <c r="AA3" s="4"/>
    </row>
    <row r="4" ht="15.75" customHeight="1">
      <c r="A4" s="1" t="s">
        <v>3</v>
      </c>
      <c r="B4" s="2"/>
      <c r="C4" s="2"/>
      <c r="D4" s="2"/>
      <c r="E4" s="2"/>
      <c r="F4" s="3"/>
      <c r="G4" s="4"/>
      <c r="H4" s="4"/>
      <c r="I4" s="4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6"/>
      <c r="V4" s="4"/>
      <c r="W4" s="4"/>
      <c r="X4" s="4"/>
      <c r="Y4" s="4"/>
      <c r="Z4" s="4"/>
      <c r="AA4" s="4"/>
    </row>
    <row r="5" ht="15.75" customHeight="1">
      <c r="A5" s="10" t="s">
        <v>4</v>
      </c>
      <c r="F5" s="11"/>
      <c r="G5" s="4"/>
      <c r="H5" s="4"/>
      <c r="I5" s="4"/>
      <c r="J5" s="5"/>
      <c r="K5" s="4"/>
      <c r="L5" s="4"/>
      <c r="M5" s="4"/>
      <c r="N5" s="4"/>
      <c r="O5" s="4"/>
      <c r="P5" s="4"/>
      <c r="Q5" s="4"/>
      <c r="R5" s="4"/>
      <c r="S5" s="4"/>
      <c r="T5" s="4"/>
      <c r="U5" s="6"/>
      <c r="V5" s="4"/>
      <c r="W5" s="4"/>
      <c r="X5" s="4"/>
      <c r="Y5" s="4"/>
      <c r="Z5" s="4"/>
      <c r="AA5" s="4"/>
    </row>
    <row r="6" ht="15.75" customHeight="1">
      <c r="A6" s="12" t="s">
        <v>5</v>
      </c>
      <c r="B6" s="2"/>
      <c r="C6" s="2"/>
      <c r="D6" s="2"/>
      <c r="E6" s="2"/>
      <c r="F6" s="3"/>
      <c r="G6" s="4"/>
      <c r="H6" s="4"/>
      <c r="I6" s="4"/>
      <c r="J6" s="5"/>
      <c r="K6" s="4"/>
      <c r="L6" s="4"/>
      <c r="M6" s="4"/>
      <c r="N6" s="4"/>
      <c r="O6" s="4"/>
      <c r="P6" s="4"/>
      <c r="Q6" s="4"/>
      <c r="R6" s="4"/>
      <c r="S6" s="4"/>
      <c r="T6" s="4"/>
      <c r="U6" s="6"/>
      <c r="V6" s="4"/>
      <c r="W6" s="4"/>
      <c r="X6" s="4"/>
      <c r="Y6" s="4"/>
      <c r="Z6" s="4"/>
      <c r="AA6" s="4"/>
    </row>
    <row r="7" ht="15.75" customHeight="1">
      <c r="A7" s="13" t="s">
        <v>6</v>
      </c>
      <c r="B7" s="2"/>
      <c r="C7" s="2"/>
      <c r="D7" s="2"/>
      <c r="E7" s="2"/>
      <c r="F7" s="3"/>
      <c r="G7" s="4"/>
      <c r="H7" s="4"/>
      <c r="I7" s="4"/>
      <c r="J7" s="5"/>
      <c r="K7" s="4"/>
      <c r="L7" s="4"/>
      <c r="M7" s="4"/>
      <c r="N7" s="4"/>
      <c r="O7" s="4"/>
      <c r="P7" s="4"/>
      <c r="Q7" s="4"/>
      <c r="R7" s="4"/>
      <c r="S7" s="4"/>
      <c r="T7" s="4"/>
      <c r="U7" s="6"/>
      <c r="V7" s="4"/>
      <c r="W7" s="4"/>
      <c r="X7" s="4"/>
      <c r="Y7" s="4"/>
      <c r="Z7" s="4"/>
      <c r="AA7" s="4"/>
    </row>
    <row r="8" ht="15.75" customHeight="1">
      <c r="A8" s="4"/>
      <c r="G8" s="4"/>
      <c r="H8" s="4"/>
      <c r="I8" s="4"/>
      <c r="J8" s="5"/>
      <c r="K8" s="4"/>
      <c r="L8" s="4"/>
      <c r="M8" s="4"/>
      <c r="N8" s="4"/>
      <c r="O8" s="4"/>
      <c r="P8" s="4"/>
      <c r="Q8" s="4"/>
      <c r="R8" s="4"/>
      <c r="S8" s="4"/>
      <c r="T8" s="4"/>
      <c r="U8" s="6"/>
      <c r="V8" s="4"/>
      <c r="W8" s="4"/>
      <c r="X8" s="4"/>
      <c r="Y8" s="4"/>
      <c r="Z8" s="4"/>
      <c r="AA8" s="4"/>
    </row>
    <row r="9" ht="15.75" customHeight="1">
      <c r="A9" s="14" t="s">
        <v>7</v>
      </c>
      <c r="Y9" s="4"/>
      <c r="Z9" s="4"/>
      <c r="AA9" s="4"/>
    </row>
    <row r="10" ht="15.75" customHeight="1">
      <c r="A10" s="4"/>
      <c r="B10" s="4"/>
      <c r="C10" s="4"/>
      <c r="D10" s="4"/>
      <c r="E10" s="4"/>
      <c r="F10" s="4"/>
      <c r="G10" s="4"/>
      <c r="H10" s="4"/>
      <c r="I10" s="4"/>
      <c r="J10" s="15"/>
      <c r="K10" s="4"/>
      <c r="L10" s="4"/>
      <c r="M10" s="4"/>
      <c r="N10" s="4"/>
      <c r="O10" s="4"/>
      <c r="P10" s="4"/>
      <c r="Q10" s="4"/>
      <c r="R10" s="4"/>
      <c r="S10" s="4"/>
      <c r="T10" s="4"/>
      <c r="U10" s="6"/>
      <c r="V10" s="4"/>
      <c r="W10" s="16"/>
      <c r="X10" s="4"/>
      <c r="Y10" s="4"/>
      <c r="Z10" s="4"/>
      <c r="AA10" s="4"/>
    </row>
    <row r="11" ht="15.75" customHeight="1">
      <c r="A11" s="17" t="s">
        <v>8</v>
      </c>
      <c r="B11" s="2"/>
      <c r="C11" s="2"/>
      <c r="D11" s="2"/>
      <c r="E11" s="2"/>
      <c r="F11" s="2"/>
      <c r="G11" s="2"/>
      <c r="H11" s="2"/>
      <c r="I11" s="2"/>
      <c r="J11" s="3"/>
      <c r="K11" s="18" t="s">
        <v>9</v>
      </c>
      <c r="L11" s="17" t="s">
        <v>10</v>
      </c>
      <c r="M11" s="3"/>
      <c r="N11" s="19" t="s">
        <v>11</v>
      </c>
      <c r="O11" s="19" t="s">
        <v>12</v>
      </c>
      <c r="P11" s="17" t="s">
        <v>13</v>
      </c>
      <c r="Q11" s="3"/>
      <c r="R11" s="19" t="s">
        <v>14</v>
      </c>
      <c r="S11" s="17" t="s">
        <v>15</v>
      </c>
      <c r="T11" s="2"/>
      <c r="U11" s="2"/>
      <c r="V11" s="2"/>
      <c r="W11" s="2"/>
      <c r="X11" s="3"/>
      <c r="Y11" s="4"/>
      <c r="Z11" s="4"/>
      <c r="AA11" s="4"/>
    </row>
    <row r="12" ht="15.75" customHeight="1">
      <c r="A12" s="20" t="s">
        <v>16</v>
      </c>
      <c r="B12" s="21"/>
      <c r="C12" s="22" t="s">
        <v>17</v>
      </c>
      <c r="D12" s="22" t="s">
        <v>18</v>
      </c>
      <c r="E12" s="20" t="s">
        <v>19</v>
      </c>
      <c r="F12" s="21"/>
      <c r="G12" s="22" t="s">
        <v>20</v>
      </c>
      <c r="H12" s="20" t="s">
        <v>21</v>
      </c>
      <c r="I12" s="21"/>
      <c r="J12" s="23" t="s">
        <v>22</v>
      </c>
      <c r="K12" s="21"/>
      <c r="L12" s="24" t="s">
        <v>23</v>
      </c>
      <c r="M12" s="24" t="s">
        <v>24</v>
      </c>
      <c r="N12" s="25"/>
      <c r="O12" s="25"/>
      <c r="P12" s="24" t="s">
        <v>25</v>
      </c>
      <c r="Q12" s="24" t="s">
        <v>26</v>
      </c>
      <c r="R12" s="25"/>
      <c r="S12" s="24" t="s">
        <v>27</v>
      </c>
      <c r="T12" s="26" t="s">
        <v>28</v>
      </c>
      <c r="U12" s="24" t="s">
        <v>29</v>
      </c>
      <c r="V12" s="26" t="s">
        <v>28</v>
      </c>
      <c r="W12" s="27" t="s">
        <v>30</v>
      </c>
      <c r="X12" s="26" t="s">
        <v>28</v>
      </c>
      <c r="Y12" s="4"/>
      <c r="Z12" s="4"/>
      <c r="AA12" s="4"/>
    </row>
    <row r="13" ht="28.5" customHeight="1">
      <c r="A13" s="28" t="s">
        <v>31</v>
      </c>
      <c r="B13" s="28" t="s">
        <v>19</v>
      </c>
      <c r="C13" s="25"/>
      <c r="D13" s="25"/>
      <c r="E13" s="28" t="s">
        <v>32</v>
      </c>
      <c r="F13" s="28" t="s">
        <v>33</v>
      </c>
      <c r="G13" s="25"/>
      <c r="H13" s="28" t="s">
        <v>31</v>
      </c>
      <c r="I13" s="28" t="s">
        <v>19</v>
      </c>
      <c r="J13" s="25"/>
      <c r="K13" s="28" t="s">
        <v>34</v>
      </c>
      <c r="L13" s="28" t="s">
        <v>35</v>
      </c>
      <c r="M13" s="28" t="s">
        <v>36</v>
      </c>
      <c r="N13" s="28" t="s">
        <v>37</v>
      </c>
      <c r="O13" s="28" t="s">
        <v>38</v>
      </c>
      <c r="P13" s="28" t="s">
        <v>39</v>
      </c>
      <c r="Q13" s="28" t="s">
        <v>40</v>
      </c>
      <c r="R13" s="28" t="s">
        <v>41</v>
      </c>
      <c r="S13" s="28" t="s">
        <v>42</v>
      </c>
      <c r="T13" s="29" t="s">
        <v>43</v>
      </c>
      <c r="U13" s="28" t="s">
        <v>44</v>
      </c>
      <c r="V13" s="29" t="s">
        <v>45</v>
      </c>
      <c r="W13" s="30" t="s">
        <v>46</v>
      </c>
      <c r="X13" s="29" t="s">
        <v>47</v>
      </c>
      <c r="Y13" s="4"/>
      <c r="Z13" s="4"/>
      <c r="AA13" s="4"/>
    </row>
    <row r="14" ht="15.75" customHeight="1">
      <c r="A14" s="31" t="s">
        <v>48</v>
      </c>
      <c r="B14" s="32" t="s">
        <v>49</v>
      </c>
      <c r="C14" s="32" t="s">
        <v>50</v>
      </c>
      <c r="D14" s="32" t="s">
        <v>51</v>
      </c>
      <c r="E14" s="32" t="s">
        <v>52</v>
      </c>
      <c r="F14" s="32" t="s">
        <v>53</v>
      </c>
      <c r="G14" s="32" t="s">
        <v>54</v>
      </c>
      <c r="H14" s="32" t="s">
        <v>55</v>
      </c>
      <c r="I14" s="32" t="s">
        <v>56</v>
      </c>
      <c r="J14" s="33">
        <v>3.0</v>
      </c>
      <c r="K14" s="34">
        <v>100000.0</v>
      </c>
      <c r="L14" s="35">
        <v>0.0</v>
      </c>
      <c r="M14" s="35">
        <v>0.0</v>
      </c>
      <c r="N14" s="36">
        <f t="shared" ref="N14:N27" si="1">K14+L14-M14</f>
        <v>100000</v>
      </c>
      <c r="O14" s="37"/>
      <c r="P14" s="37"/>
      <c r="Q14" s="37"/>
      <c r="R14" s="36">
        <f t="shared" ref="R14:R27" si="2">N14-O14+P14+Q14</f>
        <v>100000</v>
      </c>
      <c r="S14" s="35">
        <v>0.0</v>
      </c>
      <c r="T14" s="38">
        <f t="shared" ref="T14:T28" si="3">IF(R14&gt;0,S14/R14,0)</f>
        <v>0</v>
      </c>
      <c r="U14" s="39">
        <v>0.0</v>
      </c>
      <c r="V14" s="38">
        <f t="shared" ref="V14:V28" si="4">IF(R14&gt;0,U14/R14,0)</f>
        <v>0</v>
      </c>
      <c r="W14" s="35">
        <v>0.0</v>
      </c>
      <c r="X14" s="38">
        <f t="shared" ref="X14:X28" si="5">IF(R14&gt;0,W14/R14,0)</f>
        <v>0</v>
      </c>
      <c r="Y14" s="4"/>
      <c r="Z14" s="4"/>
      <c r="AA14" s="4"/>
    </row>
    <row r="15" ht="15.75" customHeight="1">
      <c r="A15" s="31" t="s">
        <v>48</v>
      </c>
      <c r="B15" s="32" t="s">
        <v>49</v>
      </c>
      <c r="C15" s="32" t="s">
        <v>50</v>
      </c>
      <c r="D15" s="32" t="s">
        <v>57</v>
      </c>
      <c r="E15" s="32" t="s">
        <v>52</v>
      </c>
      <c r="F15" s="32" t="s">
        <v>58</v>
      </c>
      <c r="G15" s="32" t="s">
        <v>54</v>
      </c>
      <c r="H15" s="32" t="s">
        <v>55</v>
      </c>
      <c r="I15" s="32" t="s">
        <v>56</v>
      </c>
      <c r="J15" s="33">
        <v>3.0</v>
      </c>
      <c r="K15" s="34">
        <v>9.2715102E7</v>
      </c>
      <c r="L15" s="35">
        <v>0.0</v>
      </c>
      <c r="M15" s="35">
        <v>0.0</v>
      </c>
      <c r="N15" s="36">
        <f t="shared" si="1"/>
        <v>92715102</v>
      </c>
      <c r="O15" s="40"/>
      <c r="P15" s="37"/>
      <c r="Q15" s="37"/>
      <c r="R15" s="36">
        <f t="shared" si="2"/>
        <v>92715102</v>
      </c>
      <c r="S15" s="35">
        <v>7921078.86</v>
      </c>
      <c r="T15" s="38">
        <f t="shared" si="3"/>
        <v>0.08543461301</v>
      </c>
      <c r="U15" s="39">
        <v>7917887.23</v>
      </c>
      <c r="V15" s="38">
        <f t="shared" si="4"/>
        <v>0.08540018896</v>
      </c>
      <c r="W15" s="35">
        <v>7880441.09</v>
      </c>
      <c r="X15" s="38">
        <f t="shared" si="5"/>
        <v>0.08499630502</v>
      </c>
      <c r="Y15" s="41"/>
      <c r="Z15" s="4"/>
      <c r="AA15" s="4"/>
    </row>
    <row r="16" ht="34.5" customHeight="1">
      <c r="A16" s="42" t="s">
        <v>48</v>
      </c>
      <c r="B16" s="32" t="s">
        <v>49</v>
      </c>
      <c r="C16" s="43" t="s">
        <v>50</v>
      </c>
      <c r="D16" s="43" t="s">
        <v>57</v>
      </c>
      <c r="E16" s="32" t="s">
        <v>52</v>
      </c>
      <c r="F16" s="32" t="s">
        <v>58</v>
      </c>
      <c r="G16" s="43" t="s">
        <v>54</v>
      </c>
      <c r="H16" s="43" t="s">
        <v>59</v>
      </c>
      <c r="I16" s="32" t="s">
        <v>56</v>
      </c>
      <c r="J16" s="44">
        <v>3.0</v>
      </c>
      <c r="K16" s="34">
        <v>2000000.0</v>
      </c>
      <c r="L16" s="35">
        <v>0.0</v>
      </c>
      <c r="M16" s="35">
        <v>0.0</v>
      </c>
      <c r="N16" s="36">
        <f t="shared" si="1"/>
        <v>2000000</v>
      </c>
      <c r="O16" s="40"/>
      <c r="P16" s="37"/>
      <c r="Q16" s="37"/>
      <c r="R16" s="36">
        <f t="shared" si="2"/>
        <v>2000000</v>
      </c>
      <c r="S16" s="35">
        <v>0.0</v>
      </c>
      <c r="T16" s="38">
        <f t="shared" si="3"/>
        <v>0</v>
      </c>
      <c r="U16" s="39">
        <v>0.0</v>
      </c>
      <c r="V16" s="38">
        <f t="shared" si="4"/>
        <v>0</v>
      </c>
      <c r="W16" s="35">
        <v>0.0</v>
      </c>
      <c r="X16" s="38">
        <f t="shared" si="5"/>
        <v>0</v>
      </c>
      <c r="Y16" s="41"/>
      <c r="Z16" s="4"/>
      <c r="AA16" s="4"/>
    </row>
    <row r="17" ht="15.75" customHeight="1">
      <c r="A17" s="31" t="s">
        <v>48</v>
      </c>
      <c r="B17" s="32" t="s">
        <v>49</v>
      </c>
      <c r="C17" s="32" t="s">
        <v>50</v>
      </c>
      <c r="D17" s="32" t="s">
        <v>60</v>
      </c>
      <c r="E17" s="32" t="s">
        <v>52</v>
      </c>
      <c r="F17" s="32" t="s">
        <v>61</v>
      </c>
      <c r="G17" s="32" t="s">
        <v>54</v>
      </c>
      <c r="H17" s="32" t="s">
        <v>55</v>
      </c>
      <c r="I17" s="32" t="s">
        <v>56</v>
      </c>
      <c r="J17" s="45">
        <v>1.0</v>
      </c>
      <c r="K17" s="34">
        <v>5.75578426E8</v>
      </c>
      <c r="L17" s="35">
        <v>7940388.0</v>
      </c>
      <c r="M17" s="35">
        <v>7940388.0</v>
      </c>
      <c r="N17" s="36">
        <f t="shared" si="1"/>
        <v>575578426</v>
      </c>
      <c r="O17" s="37"/>
      <c r="P17" s="37"/>
      <c r="Q17" s="37"/>
      <c r="R17" s="36">
        <f t="shared" si="2"/>
        <v>575578426</v>
      </c>
      <c r="S17" s="35">
        <v>5.87165779E7</v>
      </c>
      <c r="T17" s="38">
        <f t="shared" si="3"/>
        <v>0.1020131667</v>
      </c>
      <c r="U17" s="46">
        <v>4.331849827E7</v>
      </c>
      <c r="V17" s="38">
        <f t="shared" si="4"/>
        <v>0.0752608095</v>
      </c>
      <c r="W17" s="35">
        <v>2.780821913E7</v>
      </c>
      <c r="X17" s="38">
        <f t="shared" si="5"/>
        <v>0.04831351884</v>
      </c>
      <c r="Y17" s="4"/>
      <c r="Z17" s="4"/>
      <c r="AA17" s="4"/>
    </row>
    <row r="18" ht="37.5" customHeight="1">
      <c r="A18" s="42" t="s">
        <v>48</v>
      </c>
      <c r="B18" s="43" t="s">
        <v>49</v>
      </c>
      <c r="C18" s="43" t="s">
        <v>50</v>
      </c>
      <c r="D18" s="43" t="s">
        <v>62</v>
      </c>
      <c r="E18" s="32" t="s">
        <v>52</v>
      </c>
      <c r="F18" s="43" t="s">
        <v>63</v>
      </c>
      <c r="G18" s="43" t="s">
        <v>54</v>
      </c>
      <c r="H18" s="43" t="s">
        <v>55</v>
      </c>
      <c r="I18" s="32" t="s">
        <v>56</v>
      </c>
      <c r="J18" s="47">
        <v>1.0</v>
      </c>
      <c r="K18" s="34">
        <v>1.80375566E8</v>
      </c>
      <c r="L18" s="35">
        <v>17000.0</v>
      </c>
      <c r="M18" s="35">
        <v>17000.0</v>
      </c>
      <c r="N18" s="36">
        <f t="shared" si="1"/>
        <v>180375566</v>
      </c>
      <c r="O18" s="37"/>
      <c r="P18" s="37"/>
      <c r="Q18" s="37"/>
      <c r="R18" s="36">
        <f t="shared" si="2"/>
        <v>180375566</v>
      </c>
      <c r="S18" s="35">
        <v>1.762945357E7</v>
      </c>
      <c r="T18" s="38">
        <f t="shared" si="3"/>
        <v>0.09773748164</v>
      </c>
      <c r="U18" s="46">
        <v>1.46912501E7</v>
      </c>
      <c r="V18" s="38">
        <f t="shared" si="4"/>
        <v>0.08144811643</v>
      </c>
      <c r="W18" s="35">
        <v>9315864.96</v>
      </c>
      <c r="X18" s="38">
        <f t="shared" si="5"/>
        <v>0.05164704492</v>
      </c>
      <c r="Y18" s="4"/>
      <c r="Z18" s="4"/>
      <c r="AA18" s="4"/>
    </row>
    <row r="19" ht="37.5" customHeight="1">
      <c r="A19" s="42" t="s">
        <v>48</v>
      </c>
      <c r="B19" s="43" t="s">
        <v>49</v>
      </c>
      <c r="C19" s="43" t="s">
        <v>50</v>
      </c>
      <c r="D19" s="43" t="s">
        <v>64</v>
      </c>
      <c r="E19" s="32" t="s">
        <v>52</v>
      </c>
      <c r="F19" s="43" t="s">
        <v>65</v>
      </c>
      <c r="G19" s="43" t="s">
        <v>54</v>
      </c>
      <c r="H19" s="43" t="s">
        <v>55</v>
      </c>
      <c r="I19" s="32" t="s">
        <v>56</v>
      </c>
      <c r="J19" s="33">
        <v>3.0</v>
      </c>
      <c r="K19" s="34">
        <v>3.0124E7</v>
      </c>
      <c r="L19" s="35">
        <v>0.0</v>
      </c>
      <c r="M19" s="35">
        <v>0.0</v>
      </c>
      <c r="N19" s="36">
        <f t="shared" si="1"/>
        <v>30124000</v>
      </c>
      <c r="O19" s="37"/>
      <c r="P19" s="37"/>
      <c r="Q19" s="37"/>
      <c r="R19" s="36">
        <f t="shared" si="2"/>
        <v>30124000</v>
      </c>
      <c r="S19" s="35">
        <v>2482576.34</v>
      </c>
      <c r="T19" s="38">
        <f t="shared" si="3"/>
        <v>0.08241190878</v>
      </c>
      <c r="U19" s="48">
        <v>2482455.27</v>
      </c>
      <c r="V19" s="38">
        <f t="shared" si="4"/>
        <v>0.08240788972</v>
      </c>
      <c r="W19" s="35">
        <v>2482455.27</v>
      </c>
      <c r="X19" s="38">
        <f t="shared" si="5"/>
        <v>0.08240788972</v>
      </c>
      <c r="Y19" s="4"/>
      <c r="Z19" s="4"/>
      <c r="AA19" s="4"/>
    </row>
    <row r="20" ht="15.75" customHeight="1">
      <c r="A20" s="31" t="s">
        <v>48</v>
      </c>
      <c r="B20" s="32" t="s">
        <v>49</v>
      </c>
      <c r="C20" s="32" t="s">
        <v>50</v>
      </c>
      <c r="D20" s="32" t="s">
        <v>66</v>
      </c>
      <c r="E20" s="32" t="s">
        <v>67</v>
      </c>
      <c r="F20" s="32" t="s">
        <v>68</v>
      </c>
      <c r="G20" s="32" t="s">
        <v>54</v>
      </c>
      <c r="H20" s="32" t="s">
        <v>55</v>
      </c>
      <c r="I20" s="32" t="s">
        <v>56</v>
      </c>
      <c r="J20" s="33">
        <v>3.0</v>
      </c>
      <c r="K20" s="34">
        <v>2.8933E7</v>
      </c>
      <c r="L20" s="35">
        <v>0.0</v>
      </c>
      <c r="M20" s="35">
        <v>0.0</v>
      </c>
      <c r="N20" s="36">
        <f t="shared" si="1"/>
        <v>28933000</v>
      </c>
      <c r="O20" s="37"/>
      <c r="P20" s="37"/>
      <c r="Q20" s="37"/>
      <c r="R20" s="36">
        <f t="shared" si="2"/>
        <v>28933000</v>
      </c>
      <c r="S20" s="35">
        <v>2376464.96</v>
      </c>
      <c r="T20" s="38">
        <f t="shared" si="3"/>
        <v>0.08213683199</v>
      </c>
      <c r="U20" s="39">
        <v>2375738.55</v>
      </c>
      <c r="V20" s="38">
        <f t="shared" si="4"/>
        <v>0.08211172537</v>
      </c>
      <c r="W20" s="35">
        <v>2375738.55</v>
      </c>
      <c r="X20" s="38">
        <f t="shared" si="5"/>
        <v>0.08211172537</v>
      </c>
      <c r="Y20" s="4"/>
      <c r="Z20" s="4"/>
      <c r="AA20" s="4"/>
    </row>
    <row r="21" ht="15.75" customHeight="1">
      <c r="A21" s="31" t="s">
        <v>48</v>
      </c>
      <c r="B21" s="32" t="s">
        <v>49</v>
      </c>
      <c r="C21" s="32" t="s">
        <v>50</v>
      </c>
      <c r="D21" s="32" t="s">
        <v>69</v>
      </c>
      <c r="E21" s="32" t="s">
        <v>67</v>
      </c>
      <c r="F21" s="32" t="s">
        <v>70</v>
      </c>
      <c r="G21" s="32" t="s">
        <v>54</v>
      </c>
      <c r="H21" s="32" t="s">
        <v>55</v>
      </c>
      <c r="I21" s="32" t="s">
        <v>56</v>
      </c>
      <c r="J21" s="33">
        <v>3.0</v>
      </c>
      <c r="K21" s="34">
        <v>50000.0</v>
      </c>
      <c r="L21" s="35">
        <v>0.0</v>
      </c>
      <c r="M21" s="35">
        <v>0.0</v>
      </c>
      <c r="N21" s="36">
        <f t="shared" si="1"/>
        <v>50000</v>
      </c>
      <c r="O21" s="37"/>
      <c r="P21" s="37"/>
      <c r="Q21" s="37"/>
      <c r="R21" s="36">
        <f t="shared" si="2"/>
        <v>50000</v>
      </c>
      <c r="S21" s="35">
        <v>0.0</v>
      </c>
      <c r="T21" s="38">
        <f t="shared" si="3"/>
        <v>0</v>
      </c>
      <c r="U21" s="39">
        <v>0.0</v>
      </c>
      <c r="V21" s="38">
        <f t="shared" si="4"/>
        <v>0</v>
      </c>
      <c r="W21" s="35">
        <v>0.0</v>
      </c>
      <c r="X21" s="38">
        <f t="shared" si="5"/>
        <v>0</v>
      </c>
      <c r="Y21" s="4"/>
      <c r="Z21" s="4"/>
      <c r="AA21" s="4"/>
    </row>
    <row r="22" ht="15.75" customHeight="1">
      <c r="A22" s="31" t="s">
        <v>48</v>
      </c>
      <c r="B22" s="32" t="s">
        <v>49</v>
      </c>
      <c r="C22" s="32" t="s">
        <v>50</v>
      </c>
      <c r="D22" s="32" t="s">
        <v>71</v>
      </c>
      <c r="E22" s="32" t="s">
        <v>67</v>
      </c>
      <c r="F22" s="32" t="s">
        <v>72</v>
      </c>
      <c r="G22" s="32" t="s">
        <v>54</v>
      </c>
      <c r="H22" s="32" t="s">
        <v>55</v>
      </c>
      <c r="I22" s="32" t="s">
        <v>56</v>
      </c>
      <c r="J22" s="45">
        <v>1.0</v>
      </c>
      <c r="K22" s="34">
        <v>1.66762665E8</v>
      </c>
      <c r="L22" s="35">
        <v>2813374.36</v>
      </c>
      <c r="M22" s="35">
        <v>2813374.36</v>
      </c>
      <c r="N22" s="36">
        <f t="shared" si="1"/>
        <v>166762665</v>
      </c>
      <c r="O22" s="37"/>
      <c r="P22" s="37"/>
      <c r="Q22" s="37"/>
      <c r="R22" s="36">
        <f t="shared" si="2"/>
        <v>166762665</v>
      </c>
      <c r="S22" s="35">
        <v>1.660708547E7</v>
      </c>
      <c r="T22" s="38">
        <f t="shared" si="3"/>
        <v>0.09958515277</v>
      </c>
      <c r="U22" s="46">
        <v>1.248453199E7</v>
      </c>
      <c r="V22" s="38">
        <f t="shared" si="4"/>
        <v>0.07486407098</v>
      </c>
      <c r="W22" s="35">
        <v>8118786.83</v>
      </c>
      <c r="X22" s="38">
        <f t="shared" si="5"/>
        <v>0.04868467909</v>
      </c>
      <c r="Y22" s="4"/>
      <c r="Z22" s="4"/>
      <c r="AA22" s="4"/>
    </row>
    <row r="23" ht="36.0" customHeight="1">
      <c r="A23" s="42" t="s">
        <v>48</v>
      </c>
      <c r="B23" s="43" t="s">
        <v>49</v>
      </c>
      <c r="C23" s="43" t="s">
        <v>73</v>
      </c>
      <c r="D23" s="43" t="s">
        <v>74</v>
      </c>
      <c r="E23" s="32" t="s">
        <v>52</v>
      </c>
      <c r="F23" s="43" t="s">
        <v>75</v>
      </c>
      <c r="G23" s="43" t="s">
        <v>54</v>
      </c>
      <c r="H23" s="43" t="s">
        <v>55</v>
      </c>
      <c r="I23" s="32" t="s">
        <v>56</v>
      </c>
      <c r="J23" s="47">
        <v>1.0</v>
      </c>
      <c r="K23" s="49">
        <v>580890.0</v>
      </c>
      <c r="L23" s="35">
        <v>0.0</v>
      </c>
      <c r="M23" s="35">
        <v>0.0</v>
      </c>
      <c r="N23" s="50">
        <f t="shared" si="1"/>
        <v>580890</v>
      </c>
      <c r="O23" s="37"/>
      <c r="P23" s="37"/>
      <c r="Q23" s="37"/>
      <c r="R23" s="50">
        <f t="shared" si="2"/>
        <v>580890</v>
      </c>
      <c r="S23" s="34">
        <v>14085.0</v>
      </c>
      <c r="T23" s="51">
        <f t="shared" si="3"/>
        <v>0.02424727573</v>
      </c>
      <c r="U23" s="46">
        <v>14085.0</v>
      </c>
      <c r="V23" s="51">
        <f t="shared" si="4"/>
        <v>0.02424727573</v>
      </c>
      <c r="W23" s="35">
        <v>14085.0</v>
      </c>
      <c r="X23" s="51">
        <f t="shared" si="5"/>
        <v>0.02424727573</v>
      </c>
      <c r="Y23" s="4"/>
      <c r="Z23" s="4"/>
      <c r="AA23" s="4"/>
    </row>
    <row r="24" ht="36.0" customHeight="1">
      <c r="A24" s="42" t="s">
        <v>48</v>
      </c>
      <c r="B24" s="43" t="s">
        <v>49</v>
      </c>
      <c r="C24" s="43" t="s">
        <v>73</v>
      </c>
      <c r="D24" s="43" t="s">
        <v>76</v>
      </c>
      <c r="E24" s="32" t="s">
        <v>52</v>
      </c>
      <c r="F24" s="43" t="s">
        <v>77</v>
      </c>
      <c r="G24" s="43" t="s">
        <v>54</v>
      </c>
      <c r="H24" s="43" t="s">
        <v>55</v>
      </c>
      <c r="I24" s="32" t="s">
        <v>56</v>
      </c>
      <c r="J24" s="47">
        <v>1.0</v>
      </c>
      <c r="K24" s="49">
        <v>258000.0</v>
      </c>
      <c r="L24" s="35">
        <v>0.0</v>
      </c>
      <c r="M24" s="35">
        <v>0.0</v>
      </c>
      <c r="N24" s="50">
        <f t="shared" si="1"/>
        <v>258000</v>
      </c>
      <c r="O24" s="37"/>
      <c r="P24" s="37"/>
      <c r="Q24" s="37"/>
      <c r="R24" s="50">
        <f t="shared" si="2"/>
        <v>258000</v>
      </c>
      <c r="S24" s="34">
        <v>19050.0</v>
      </c>
      <c r="T24" s="51">
        <f t="shared" si="3"/>
        <v>0.0738372093</v>
      </c>
      <c r="U24" s="46">
        <v>19050.0</v>
      </c>
      <c r="V24" s="51">
        <f t="shared" si="4"/>
        <v>0.0738372093</v>
      </c>
      <c r="W24" s="35">
        <v>19050.0</v>
      </c>
      <c r="X24" s="51">
        <f t="shared" si="5"/>
        <v>0.0738372093</v>
      </c>
      <c r="Y24" s="4"/>
      <c r="Z24" s="4"/>
      <c r="AA24" s="4"/>
    </row>
    <row r="25" ht="15.75" customHeight="1">
      <c r="A25" s="31" t="s">
        <v>48</v>
      </c>
      <c r="B25" s="32" t="s">
        <v>49</v>
      </c>
      <c r="C25" s="32" t="s">
        <v>78</v>
      </c>
      <c r="D25" s="32" t="s">
        <v>79</v>
      </c>
      <c r="E25" s="32" t="s">
        <v>80</v>
      </c>
      <c r="F25" s="32" t="s">
        <v>81</v>
      </c>
      <c r="G25" s="32" t="s">
        <v>82</v>
      </c>
      <c r="H25" s="32" t="s">
        <v>55</v>
      </c>
      <c r="I25" s="32" t="s">
        <v>56</v>
      </c>
      <c r="J25" s="45">
        <v>1.0</v>
      </c>
      <c r="K25" s="34">
        <f>187994351-K26</f>
        <v>175416453</v>
      </c>
      <c r="L25" s="35">
        <v>1.0331425E7</v>
      </c>
      <c r="M25" s="35">
        <v>1.0331425E7</v>
      </c>
      <c r="N25" s="36">
        <f t="shared" si="1"/>
        <v>175416453</v>
      </c>
      <c r="O25" s="37"/>
      <c r="P25" s="37"/>
      <c r="Q25" s="36">
        <f>-3540970.58</f>
        <v>-3540970.58</v>
      </c>
      <c r="R25" s="36">
        <f t="shared" si="2"/>
        <v>171875482.4</v>
      </c>
      <c r="S25" s="52">
        <f>15522950.88-S26</f>
        <v>14363063.07</v>
      </c>
      <c r="T25" s="38">
        <f t="shared" si="3"/>
        <v>0.08356667785</v>
      </c>
      <c r="U25" s="46">
        <v>2338976.14</v>
      </c>
      <c r="V25" s="38">
        <f t="shared" si="4"/>
        <v>0.01360855025</v>
      </c>
      <c r="W25" s="35">
        <v>2338976.14</v>
      </c>
      <c r="X25" s="38">
        <f t="shared" si="5"/>
        <v>0.01360855025</v>
      </c>
      <c r="Y25" s="4"/>
      <c r="Z25" s="4"/>
      <c r="AA25" s="4"/>
    </row>
    <row r="26" ht="15.75" customHeight="1">
      <c r="A26" s="31" t="s">
        <v>48</v>
      </c>
      <c r="B26" s="32" t="s">
        <v>49</v>
      </c>
      <c r="C26" s="32" t="s">
        <v>78</v>
      </c>
      <c r="D26" s="32" t="s">
        <v>79</v>
      </c>
      <c r="E26" s="32" t="s">
        <v>80</v>
      </c>
      <c r="F26" s="32" t="s">
        <v>81</v>
      </c>
      <c r="G26" s="32" t="s">
        <v>82</v>
      </c>
      <c r="H26" s="32" t="s">
        <v>55</v>
      </c>
      <c r="I26" s="32" t="s">
        <v>56</v>
      </c>
      <c r="J26" s="33">
        <v>3.0</v>
      </c>
      <c r="K26" s="53">
        <f>12577898</f>
        <v>12577898</v>
      </c>
      <c r="L26" s="35">
        <v>0.0</v>
      </c>
      <c r="M26" s="35">
        <v>0.0</v>
      </c>
      <c r="N26" s="36">
        <f t="shared" si="1"/>
        <v>12577898</v>
      </c>
      <c r="O26" s="37"/>
      <c r="P26" s="37"/>
      <c r="Q26" s="37"/>
      <c r="R26" s="36">
        <f t="shared" si="2"/>
        <v>12577898</v>
      </c>
      <c r="S26" s="52">
        <f>1159887.81</f>
        <v>1159887.81</v>
      </c>
      <c r="T26" s="38">
        <f t="shared" si="3"/>
        <v>0.09221634728</v>
      </c>
      <c r="U26" s="39">
        <v>0.0</v>
      </c>
      <c r="V26" s="38">
        <f t="shared" si="4"/>
        <v>0</v>
      </c>
      <c r="W26" s="34">
        <v>0.0</v>
      </c>
      <c r="X26" s="38">
        <f t="shared" si="5"/>
        <v>0</v>
      </c>
      <c r="Y26" s="4"/>
      <c r="Z26" s="4"/>
      <c r="AA26" s="4"/>
    </row>
    <row r="27" ht="15.75" customHeight="1">
      <c r="A27" s="31" t="s">
        <v>48</v>
      </c>
      <c r="B27" s="54" t="s">
        <v>49</v>
      </c>
      <c r="C27" s="54" t="s">
        <v>83</v>
      </c>
      <c r="D27" s="54" t="s">
        <v>84</v>
      </c>
      <c r="E27" s="54" t="s">
        <v>85</v>
      </c>
      <c r="F27" s="54" t="s">
        <v>86</v>
      </c>
      <c r="G27" s="54" t="s">
        <v>54</v>
      </c>
      <c r="H27" s="54" t="s">
        <v>55</v>
      </c>
      <c r="I27" s="32" t="s">
        <v>56</v>
      </c>
      <c r="J27" s="45">
        <v>1.0</v>
      </c>
      <c r="K27" s="35">
        <v>7095000.0</v>
      </c>
      <c r="L27" s="52"/>
      <c r="M27" s="52"/>
      <c r="N27" s="36">
        <f t="shared" si="1"/>
        <v>7095000</v>
      </c>
      <c r="O27" s="37"/>
      <c r="P27" s="37"/>
      <c r="Q27" s="37"/>
      <c r="R27" s="36">
        <f t="shared" si="2"/>
        <v>7095000</v>
      </c>
      <c r="S27" s="35">
        <v>0.0</v>
      </c>
      <c r="T27" s="38">
        <f t="shared" si="3"/>
        <v>0</v>
      </c>
      <c r="U27" s="46">
        <v>0.0</v>
      </c>
      <c r="V27" s="38">
        <f t="shared" si="4"/>
        <v>0</v>
      </c>
      <c r="W27" s="35">
        <v>0.0</v>
      </c>
      <c r="X27" s="38">
        <f t="shared" si="5"/>
        <v>0</v>
      </c>
      <c r="Y27" s="4"/>
      <c r="Z27" s="4"/>
      <c r="AA27" s="4"/>
    </row>
    <row r="28" ht="15.75" customHeight="1">
      <c r="A28" s="55" t="s">
        <v>87</v>
      </c>
      <c r="B28" s="2"/>
      <c r="C28" s="2"/>
      <c r="D28" s="2"/>
      <c r="E28" s="2"/>
      <c r="F28" s="2"/>
      <c r="G28" s="2"/>
      <c r="H28" s="2"/>
      <c r="I28" s="2"/>
      <c r="J28" s="3"/>
      <c r="K28" s="56">
        <f t="shared" ref="K28:S28" si="6">SUM(K14:K27)</f>
        <v>1272567000</v>
      </c>
      <c r="L28" s="56">
        <f t="shared" si="6"/>
        <v>21102187.36</v>
      </c>
      <c r="M28" s="56">
        <f t="shared" si="6"/>
        <v>21102187.36</v>
      </c>
      <c r="N28" s="56">
        <f t="shared" si="6"/>
        <v>1272567000</v>
      </c>
      <c r="O28" s="56">
        <f t="shared" si="6"/>
        <v>0</v>
      </c>
      <c r="P28" s="56">
        <f t="shared" si="6"/>
        <v>0</v>
      </c>
      <c r="Q28" s="56">
        <f t="shared" si="6"/>
        <v>-3540970.58</v>
      </c>
      <c r="R28" s="56">
        <f t="shared" si="6"/>
        <v>1269026029</v>
      </c>
      <c r="S28" s="56">
        <f t="shared" si="6"/>
        <v>121289323</v>
      </c>
      <c r="T28" s="57">
        <f t="shared" si="3"/>
        <v>0.09557670226</v>
      </c>
      <c r="U28" s="56">
        <f>SUM(U14:U27)</f>
        <v>85642472.55</v>
      </c>
      <c r="V28" s="57">
        <f t="shared" si="4"/>
        <v>0.06748677377</v>
      </c>
      <c r="W28" s="56">
        <f>SUM(W14:W27)</f>
        <v>60353616.97</v>
      </c>
      <c r="X28" s="57">
        <f t="shared" si="5"/>
        <v>0.04755900633</v>
      </c>
      <c r="Y28" s="4"/>
      <c r="Z28" s="4"/>
      <c r="AA28" s="4"/>
    </row>
    <row r="29" ht="15.75" customHeight="1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9"/>
      <c r="L29" s="59"/>
      <c r="M29" s="59"/>
      <c r="N29" s="59"/>
      <c r="O29" s="59"/>
      <c r="P29" s="59"/>
      <c r="Q29" s="59"/>
      <c r="R29" s="59"/>
      <c r="S29" s="59"/>
      <c r="T29" s="60"/>
      <c r="U29" s="59"/>
      <c r="V29" s="60"/>
      <c r="W29" s="59"/>
      <c r="X29" s="60"/>
      <c r="Y29" s="4"/>
      <c r="Z29" s="4"/>
      <c r="AA29" s="4"/>
    </row>
    <row r="30" ht="15.75" customHeigh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2"/>
      <c r="L30" s="62"/>
      <c r="M30" s="62"/>
      <c r="N30" s="62"/>
      <c r="O30" s="62"/>
      <c r="P30" s="62"/>
      <c r="Q30" s="62"/>
      <c r="R30" s="62"/>
      <c r="S30" s="62"/>
      <c r="T30" s="63"/>
      <c r="U30" s="62"/>
      <c r="V30" s="63"/>
      <c r="W30" s="62"/>
      <c r="X30" s="63"/>
      <c r="Y30" s="4"/>
      <c r="Z30" s="4"/>
      <c r="AA30" s="4"/>
    </row>
    <row r="31" ht="15.75" customHeight="1">
      <c r="A31" s="31" t="s">
        <v>88</v>
      </c>
      <c r="B31" s="32" t="s">
        <v>89</v>
      </c>
      <c r="C31" s="32" t="s">
        <v>50</v>
      </c>
      <c r="D31" s="32" t="s">
        <v>90</v>
      </c>
      <c r="E31" s="32" t="s">
        <v>52</v>
      </c>
      <c r="F31" s="32" t="s">
        <v>91</v>
      </c>
      <c r="G31" s="32" t="s">
        <v>54</v>
      </c>
      <c r="H31" s="43" t="s">
        <v>92</v>
      </c>
      <c r="I31" s="32" t="s">
        <v>93</v>
      </c>
      <c r="J31" s="64">
        <v>4.0</v>
      </c>
      <c r="K31" s="49">
        <v>5700000.0</v>
      </c>
      <c r="L31" s="35">
        <v>0.0</v>
      </c>
      <c r="M31" s="35">
        <v>0.0</v>
      </c>
      <c r="N31" s="36">
        <f t="shared" ref="N31:N53" si="7">K31+L31-M31</f>
        <v>5700000</v>
      </c>
      <c r="O31" s="37"/>
      <c r="P31" s="37"/>
      <c r="Q31" s="37"/>
      <c r="R31" s="36">
        <f t="shared" ref="R31:R53" si="8">N31-O31+P31+Q31</f>
        <v>5700000</v>
      </c>
      <c r="S31" s="49">
        <v>3919341.19</v>
      </c>
      <c r="T31" s="38">
        <f t="shared" ref="T31:T55" si="9">IF(R31&gt;0,S31/R31,0)</f>
        <v>0.6876037175</v>
      </c>
      <c r="U31" s="65">
        <v>0.0</v>
      </c>
      <c r="V31" s="38">
        <f t="shared" ref="V31:V52" si="10">IF(R31&gt;0,U31/R31,0)</f>
        <v>0</v>
      </c>
      <c r="W31" s="35">
        <v>0.0</v>
      </c>
      <c r="X31" s="38">
        <f t="shared" ref="X31:X55" si="11">IF(R31&gt;0,W31/R31,0)</f>
        <v>0</v>
      </c>
      <c r="Y31" s="4"/>
      <c r="Z31" s="4"/>
      <c r="AA31" s="4"/>
    </row>
    <row r="32" ht="15.75" customHeight="1">
      <c r="A32" s="31" t="s">
        <v>88</v>
      </c>
      <c r="B32" s="32" t="s">
        <v>89</v>
      </c>
      <c r="C32" s="32" t="s">
        <v>50</v>
      </c>
      <c r="D32" s="32" t="s">
        <v>94</v>
      </c>
      <c r="E32" s="32" t="s">
        <v>52</v>
      </c>
      <c r="F32" s="32" t="s">
        <v>91</v>
      </c>
      <c r="G32" s="32" t="s">
        <v>54</v>
      </c>
      <c r="H32" s="43" t="s">
        <v>92</v>
      </c>
      <c r="I32" s="32" t="s">
        <v>93</v>
      </c>
      <c r="J32" s="64">
        <v>4.0</v>
      </c>
      <c r="K32" s="49">
        <v>2.6E7</v>
      </c>
      <c r="L32" s="35">
        <v>0.0</v>
      </c>
      <c r="M32" s="35">
        <v>0.0</v>
      </c>
      <c r="N32" s="36">
        <f t="shared" si="7"/>
        <v>26000000</v>
      </c>
      <c r="O32" s="37"/>
      <c r="P32" s="37"/>
      <c r="Q32" s="37"/>
      <c r="R32" s="36">
        <f t="shared" si="8"/>
        <v>26000000</v>
      </c>
      <c r="S32" s="49">
        <v>1.57383032E7</v>
      </c>
      <c r="T32" s="38">
        <f t="shared" si="9"/>
        <v>0.6053193538</v>
      </c>
      <c r="U32" s="65">
        <v>0.0</v>
      </c>
      <c r="V32" s="38">
        <f t="shared" si="10"/>
        <v>0</v>
      </c>
      <c r="W32" s="35">
        <v>0.0</v>
      </c>
      <c r="X32" s="38">
        <f t="shared" si="11"/>
        <v>0</v>
      </c>
      <c r="Y32" s="4"/>
      <c r="Z32" s="4"/>
      <c r="AA32" s="4"/>
    </row>
    <row r="33" ht="15.75" customHeight="1">
      <c r="A33" s="31" t="s">
        <v>88</v>
      </c>
      <c r="B33" s="32" t="s">
        <v>89</v>
      </c>
      <c r="C33" s="32" t="s">
        <v>50</v>
      </c>
      <c r="D33" s="32" t="s">
        <v>95</v>
      </c>
      <c r="E33" s="32" t="s">
        <v>52</v>
      </c>
      <c r="F33" s="32" t="s">
        <v>91</v>
      </c>
      <c r="G33" s="32" t="s">
        <v>54</v>
      </c>
      <c r="H33" s="43" t="s">
        <v>92</v>
      </c>
      <c r="I33" s="32" t="s">
        <v>93</v>
      </c>
      <c r="J33" s="64">
        <v>4.0</v>
      </c>
      <c r="K33" s="49">
        <v>6150000.0</v>
      </c>
      <c r="L33" s="35">
        <v>0.0</v>
      </c>
      <c r="M33" s="35">
        <v>0.0</v>
      </c>
      <c r="N33" s="36">
        <f t="shared" si="7"/>
        <v>6150000</v>
      </c>
      <c r="O33" s="37"/>
      <c r="P33" s="37"/>
      <c r="Q33" s="37"/>
      <c r="R33" s="36">
        <f t="shared" si="8"/>
        <v>6150000</v>
      </c>
      <c r="S33" s="49">
        <v>0.0</v>
      </c>
      <c r="T33" s="38">
        <f t="shared" si="9"/>
        <v>0</v>
      </c>
      <c r="U33" s="65">
        <v>0.0</v>
      </c>
      <c r="V33" s="38">
        <f t="shared" si="10"/>
        <v>0</v>
      </c>
      <c r="W33" s="35">
        <v>0.0</v>
      </c>
      <c r="X33" s="38">
        <f t="shared" si="11"/>
        <v>0</v>
      </c>
      <c r="Y33" s="4"/>
      <c r="Z33" s="4"/>
      <c r="AA33" s="4"/>
    </row>
    <row r="34" ht="15.75" customHeight="1">
      <c r="A34" s="31" t="s">
        <v>88</v>
      </c>
      <c r="B34" s="32" t="s">
        <v>89</v>
      </c>
      <c r="C34" s="32" t="s">
        <v>50</v>
      </c>
      <c r="D34" s="32" t="s">
        <v>96</v>
      </c>
      <c r="E34" s="32" t="s">
        <v>52</v>
      </c>
      <c r="F34" s="32" t="s">
        <v>91</v>
      </c>
      <c r="G34" s="32" t="s">
        <v>54</v>
      </c>
      <c r="H34" s="32" t="s">
        <v>92</v>
      </c>
      <c r="I34" s="32" t="s">
        <v>93</v>
      </c>
      <c r="J34" s="64">
        <v>4.0</v>
      </c>
      <c r="K34" s="49">
        <v>0.0</v>
      </c>
      <c r="L34" s="35">
        <v>5800000.0</v>
      </c>
      <c r="M34" s="35">
        <v>0.0</v>
      </c>
      <c r="N34" s="36">
        <f t="shared" si="7"/>
        <v>5800000</v>
      </c>
      <c r="O34" s="37"/>
      <c r="P34" s="37"/>
      <c r="Q34" s="37"/>
      <c r="R34" s="36">
        <f t="shared" si="8"/>
        <v>5800000</v>
      </c>
      <c r="S34" s="49">
        <v>5800000.0</v>
      </c>
      <c r="T34" s="38">
        <f t="shared" si="9"/>
        <v>1</v>
      </c>
      <c r="U34" s="65">
        <v>0.0</v>
      </c>
      <c r="V34" s="38">
        <f t="shared" si="10"/>
        <v>0</v>
      </c>
      <c r="W34" s="35">
        <v>0.0</v>
      </c>
      <c r="X34" s="38">
        <f t="shared" si="11"/>
        <v>0</v>
      </c>
      <c r="Y34" s="4"/>
      <c r="Z34" s="4"/>
      <c r="AA34" s="4"/>
    </row>
    <row r="35" ht="48.75" customHeight="1">
      <c r="A35" s="31" t="s">
        <v>88</v>
      </c>
      <c r="B35" s="32" t="s">
        <v>89</v>
      </c>
      <c r="C35" s="32" t="s">
        <v>50</v>
      </c>
      <c r="D35" s="32" t="s">
        <v>97</v>
      </c>
      <c r="E35" s="32" t="s">
        <v>52</v>
      </c>
      <c r="F35" s="32" t="s">
        <v>91</v>
      </c>
      <c r="G35" s="32" t="s">
        <v>54</v>
      </c>
      <c r="H35" s="43" t="s">
        <v>92</v>
      </c>
      <c r="I35" s="32" t="s">
        <v>93</v>
      </c>
      <c r="J35" s="64">
        <v>4.0</v>
      </c>
      <c r="K35" s="49">
        <v>5800000.0</v>
      </c>
      <c r="L35" s="35">
        <v>0.0</v>
      </c>
      <c r="M35" s="35">
        <v>0.0</v>
      </c>
      <c r="N35" s="36">
        <f t="shared" si="7"/>
        <v>5800000</v>
      </c>
      <c r="O35" s="37"/>
      <c r="P35" s="37"/>
      <c r="Q35" s="37"/>
      <c r="R35" s="36">
        <f t="shared" si="8"/>
        <v>5800000</v>
      </c>
      <c r="S35" s="49">
        <v>4560746.93</v>
      </c>
      <c r="T35" s="38">
        <f t="shared" si="9"/>
        <v>0.7863356776</v>
      </c>
      <c r="U35" s="65">
        <v>0.0</v>
      </c>
      <c r="V35" s="38">
        <f t="shared" si="10"/>
        <v>0</v>
      </c>
      <c r="W35" s="35">
        <v>0.0</v>
      </c>
      <c r="X35" s="38">
        <f t="shared" si="11"/>
        <v>0</v>
      </c>
      <c r="Y35" s="4"/>
      <c r="Z35" s="4"/>
      <c r="AA35" s="4"/>
    </row>
    <row r="36" ht="15.75" customHeight="1">
      <c r="A36" s="31" t="s">
        <v>88</v>
      </c>
      <c r="B36" s="32" t="s">
        <v>89</v>
      </c>
      <c r="C36" s="32" t="s">
        <v>50</v>
      </c>
      <c r="D36" s="32" t="s">
        <v>98</v>
      </c>
      <c r="E36" s="32" t="s">
        <v>52</v>
      </c>
      <c r="F36" s="32" t="s">
        <v>91</v>
      </c>
      <c r="G36" s="32" t="s">
        <v>54</v>
      </c>
      <c r="H36" s="43" t="s">
        <v>92</v>
      </c>
      <c r="I36" s="32" t="s">
        <v>93</v>
      </c>
      <c r="J36" s="64">
        <v>4.0</v>
      </c>
      <c r="K36" s="49">
        <v>8500000.0</v>
      </c>
      <c r="L36" s="35">
        <v>0.0</v>
      </c>
      <c r="M36" s="35">
        <v>0.0</v>
      </c>
      <c r="N36" s="36">
        <f t="shared" si="7"/>
        <v>8500000</v>
      </c>
      <c r="O36" s="37"/>
      <c r="P36" s="37"/>
      <c r="Q36" s="37"/>
      <c r="R36" s="36">
        <f t="shared" si="8"/>
        <v>8500000</v>
      </c>
      <c r="S36" s="49">
        <v>6671994.23</v>
      </c>
      <c r="T36" s="38">
        <f t="shared" si="9"/>
        <v>0.7849404976</v>
      </c>
      <c r="U36" s="65">
        <v>0.0</v>
      </c>
      <c r="V36" s="38">
        <f t="shared" si="10"/>
        <v>0</v>
      </c>
      <c r="W36" s="35">
        <v>0.0</v>
      </c>
      <c r="X36" s="38">
        <f t="shared" si="11"/>
        <v>0</v>
      </c>
      <c r="Y36" s="4"/>
      <c r="Z36" s="4"/>
      <c r="AA36" s="4"/>
    </row>
    <row r="37" ht="15.75" customHeight="1">
      <c r="A37" s="31" t="s">
        <v>88</v>
      </c>
      <c r="B37" s="32" t="s">
        <v>89</v>
      </c>
      <c r="C37" s="32" t="s">
        <v>50</v>
      </c>
      <c r="D37" s="32" t="s">
        <v>99</v>
      </c>
      <c r="E37" s="32" t="s">
        <v>52</v>
      </c>
      <c r="F37" s="32" t="s">
        <v>91</v>
      </c>
      <c r="G37" s="32" t="s">
        <v>54</v>
      </c>
      <c r="H37" s="32" t="s">
        <v>92</v>
      </c>
      <c r="I37" s="32" t="s">
        <v>93</v>
      </c>
      <c r="J37" s="64">
        <v>4.0</v>
      </c>
      <c r="K37" s="49">
        <v>3.475E7</v>
      </c>
      <c r="L37" s="35">
        <v>0.0</v>
      </c>
      <c r="M37" s="35">
        <v>5800000.0</v>
      </c>
      <c r="N37" s="36">
        <f t="shared" si="7"/>
        <v>28950000</v>
      </c>
      <c r="O37" s="37"/>
      <c r="P37" s="37"/>
      <c r="Q37" s="37"/>
      <c r="R37" s="36">
        <f t="shared" si="8"/>
        <v>28950000</v>
      </c>
      <c r="S37" s="49">
        <v>2.531516318E7</v>
      </c>
      <c r="T37" s="38">
        <f t="shared" si="9"/>
        <v>0.874444324</v>
      </c>
      <c r="U37" s="65">
        <v>0.0</v>
      </c>
      <c r="V37" s="38">
        <f t="shared" si="10"/>
        <v>0</v>
      </c>
      <c r="W37" s="35">
        <v>0.0</v>
      </c>
      <c r="X37" s="38">
        <f t="shared" si="11"/>
        <v>0</v>
      </c>
      <c r="Y37" s="4"/>
      <c r="Z37" s="4"/>
      <c r="AA37" s="4"/>
    </row>
    <row r="38" ht="15.75" customHeight="1">
      <c r="A38" s="31" t="s">
        <v>88</v>
      </c>
      <c r="B38" s="32" t="s">
        <v>89</v>
      </c>
      <c r="C38" s="32" t="s">
        <v>50</v>
      </c>
      <c r="D38" s="32" t="s">
        <v>100</v>
      </c>
      <c r="E38" s="32" t="s">
        <v>52</v>
      </c>
      <c r="F38" s="32" t="s">
        <v>101</v>
      </c>
      <c r="G38" s="32" t="s">
        <v>54</v>
      </c>
      <c r="H38" s="32" t="s">
        <v>92</v>
      </c>
      <c r="I38" s="32" t="s">
        <v>93</v>
      </c>
      <c r="J38" s="64">
        <v>4.0</v>
      </c>
      <c r="K38" s="49">
        <v>1580250.0</v>
      </c>
      <c r="L38" s="35">
        <v>0.0</v>
      </c>
      <c r="M38" s="35">
        <v>0.0</v>
      </c>
      <c r="N38" s="36">
        <f t="shared" si="7"/>
        <v>1580250</v>
      </c>
      <c r="O38" s="37"/>
      <c r="P38" s="37"/>
      <c r="Q38" s="37"/>
      <c r="R38" s="36">
        <f t="shared" si="8"/>
        <v>1580250</v>
      </c>
      <c r="S38" s="49">
        <v>0.0</v>
      </c>
      <c r="T38" s="38">
        <f t="shared" si="9"/>
        <v>0</v>
      </c>
      <c r="U38" s="65">
        <v>0.0</v>
      </c>
      <c r="V38" s="38">
        <f t="shared" si="10"/>
        <v>0</v>
      </c>
      <c r="W38" s="35">
        <v>0.0</v>
      </c>
      <c r="X38" s="38">
        <f t="shared" si="11"/>
        <v>0</v>
      </c>
      <c r="Y38" s="4"/>
      <c r="Z38" s="4"/>
      <c r="AA38" s="4"/>
    </row>
    <row r="39" ht="15.75" customHeight="1">
      <c r="A39" s="31" t="s">
        <v>88</v>
      </c>
      <c r="B39" s="32" t="s">
        <v>89</v>
      </c>
      <c r="C39" s="32" t="s">
        <v>50</v>
      </c>
      <c r="D39" s="32" t="s">
        <v>51</v>
      </c>
      <c r="E39" s="32" t="s">
        <v>52</v>
      </c>
      <c r="F39" s="32" t="s">
        <v>102</v>
      </c>
      <c r="G39" s="32" t="s">
        <v>54</v>
      </c>
      <c r="H39" s="32" t="s">
        <v>92</v>
      </c>
      <c r="I39" s="32" t="s">
        <v>93</v>
      </c>
      <c r="J39" s="33">
        <v>3.0</v>
      </c>
      <c r="K39" s="66">
        <f>134024300-K40</f>
        <v>131262000</v>
      </c>
      <c r="L39" s="35">
        <v>54877.27</v>
      </c>
      <c r="M39" s="35">
        <v>54877.27</v>
      </c>
      <c r="N39" s="36">
        <f t="shared" si="7"/>
        <v>131262000</v>
      </c>
      <c r="O39" s="37"/>
      <c r="P39" s="37"/>
      <c r="Q39" s="37"/>
      <c r="R39" s="36">
        <f t="shared" si="8"/>
        <v>131262000</v>
      </c>
      <c r="S39" s="66">
        <f>90200083.73-S40</f>
        <v>90017309.22</v>
      </c>
      <c r="T39" s="38">
        <f t="shared" si="9"/>
        <v>0.6857834653</v>
      </c>
      <c r="U39" s="48">
        <f>1226826.74</f>
        <v>1226826.74</v>
      </c>
      <c r="V39" s="38">
        <f t="shared" si="10"/>
        <v>0.009346396825</v>
      </c>
      <c r="W39" s="35">
        <v>1210326.74</v>
      </c>
      <c r="X39" s="38">
        <f t="shared" si="11"/>
        <v>0.009220694032</v>
      </c>
      <c r="Y39" s="4"/>
      <c r="Z39" s="4"/>
      <c r="AA39" s="4"/>
    </row>
    <row r="40" ht="15.75" customHeight="1">
      <c r="A40" s="31" t="s">
        <v>88</v>
      </c>
      <c r="B40" s="32" t="s">
        <v>89</v>
      </c>
      <c r="C40" s="32" t="s">
        <v>50</v>
      </c>
      <c r="D40" s="32" t="s">
        <v>51</v>
      </c>
      <c r="E40" s="32" t="s">
        <v>52</v>
      </c>
      <c r="F40" s="32" t="s">
        <v>102</v>
      </c>
      <c r="G40" s="32" t="s">
        <v>54</v>
      </c>
      <c r="H40" s="32" t="s">
        <v>92</v>
      </c>
      <c r="I40" s="32" t="s">
        <v>93</v>
      </c>
      <c r="J40" s="64">
        <v>4.0</v>
      </c>
      <c r="K40" s="66">
        <f>2762300</f>
        <v>2762300</v>
      </c>
      <c r="L40" s="35">
        <v>0.0</v>
      </c>
      <c r="M40" s="35">
        <v>0.0</v>
      </c>
      <c r="N40" s="36">
        <f t="shared" si="7"/>
        <v>2762300</v>
      </c>
      <c r="O40" s="37"/>
      <c r="P40" s="37"/>
      <c r="Q40" s="37"/>
      <c r="R40" s="36">
        <f t="shared" si="8"/>
        <v>2762300</v>
      </c>
      <c r="S40" s="52">
        <f>1000+1685.09+180089.42</f>
        <v>182774.51</v>
      </c>
      <c r="T40" s="38">
        <f t="shared" si="9"/>
        <v>0.06616750896</v>
      </c>
      <c r="U40" s="65">
        <v>0.0</v>
      </c>
      <c r="V40" s="38">
        <f t="shared" si="10"/>
        <v>0</v>
      </c>
      <c r="W40" s="35">
        <v>0.0</v>
      </c>
      <c r="X40" s="38">
        <f t="shared" si="11"/>
        <v>0</v>
      </c>
      <c r="Y40" s="4"/>
      <c r="Z40" s="4"/>
      <c r="AA40" s="4"/>
    </row>
    <row r="41" ht="15.75" customHeight="1">
      <c r="A41" s="31" t="s">
        <v>88</v>
      </c>
      <c r="B41" s="32" t="s">
        <v>89</v>
      </c>
      <c r="C41" s="32" t="s">
        <v>50</v>
      </c>
      <c r="D41" s="32" t="s">
        <v>57</v>
      </c>
      <c r="E41" s="32" t="s">
        <v>52</v>
      </c>
      <c r="F41" s="32" t="s">
        <v>103</v>
      </c>
      <c r="G41" s="32" t="s">
        <v>54</v>
      </c>
      <c r="H41" s="32" t="s">
        <v>92</v>
      </c>
      <c r="I41" s="32" t="s">
        <v>93</v>
      </c>
      <c r="J41" s="33">
        <v>3.0</v>
      </c>
      <c r="K41" s="49">
        <v>100000.0</v>
      </c>
      <c r="L41" s="34">
        <v>0.0</v>
      </c>
      <c r="M41" s="34">
        <v>0.0</v>
      </c>
      <c r="N41" s="50">
        <f t="shared" si="7"/>
        <v>100000</v>
      </c>
      <c r="O41" s="67"/>
      <c r="P41" s="67"/>
      <c r="Q41" s="67"/>
      <c r="R41" s="50">
        <f t="shared" si="8"/>
        <v>100000</v>
      </c>
      <c r="S41" s="34">
        <v>0.0</v>
      </c>
      <c r="T41" s="51">
        <f t="shared" si="9"/>
        <v>0</v>
      </c>
      <c r="U41" s="39">
        <v>0.0</v>
      </c>
      <c r="V41" s="51">
        <f t="shared" si="10"/>
        <v>0</v>
      </c>
      <c r="W41" s="34">
        <v>0.0</v>
      </c>
      <c r="X41" s="51">
        <f t="shared" si="11"/>
        <v>0</v>
      </c>
      <c r="Y41" s="4"/>
      <c r="Z41" s="4"/>
      <c r="AA41" s="4"/>
    </row>
    <row r="42" ht="15.75" customHeight="1">
      <c r="A42" s="31" t="s">
        <v>88</v>
      </c>
      <c r="B42" s="32" t="s">
        <v>89</v>
      </c>
      <c r="C42" s="32" t="s">
        <v>50</v>
      </c>
      <c r="D42" s="43" t="s">
        <v>104</v>
      </c>
      <c r="E42" s="32" t="s">
        <v>52</v>
      </c>
      <c r="F42" s="43" t="s">
        <v>105</v>
      </c>
      <c r="G42" s="32" t="s">
        <v>54</v>
      </c>
      <c r="H42" s="43" t="s">
        <v>92</v>
      </c>
      <c r="I42" s="32" t="s">
        <v>93</v>
      </c>
      <c r="J42" s="33">
        <v>3.0</v>
      </c>
      <c r="K42" s="49">
        <v>960000.0</v>
      </c>
      <c r="L42" s="34">
        <v>7280.0</v>
      </c>
      <c r="M42" s="34">
        <v>7280.0</v>
      </c>
      <c r="N42" s="50">
        <f t="shared" si="7"/>
        <v>960000</v>
      </c>
      <c r="O42" s="67"/>
      <c r="P42" s="67"/>
      <c r="Q42" s="67"/>
      <c r="R42" s="50">
        <f t="shared" si="8"/>
        <v>960000</v>
      </c>
      <c r="S42" s="34">
        <v>77710.9</v>
      </c>
      <c r="T42" s="51">
        <f t="shared" si="9"/>
        <v>0.08094885417</v>
      </c>
      <c r="U42" s="39">
        <v>77710.9</v>
      </c>
      <c r="V42" s="51">
        <f t="shared" si="10"/>
        <v>0.08094885417</v>
      </c>
      <c r="W42" s="34">
        <v>77710.9</v>
      </c>
      <c r="X42" s="51">
        <f t="shared" si="11"/>
        <v>0.08094885417</v>
      </c>
      <c r="Y42" s="4"/>
      <c r="Z42" s="4"/>
      <c r="AA42" s="4"/>
    </row>
    <row r="43" ht="15.75" customHeight="1">
      <c r="A43" s="31" t="s">
        <v>88</v>
      </c>
      <c r="B43" s="32" t="s">
        <v>89</v>
      </c>
      <c r="C43" s="32" t="s">
        <v>50</v>
      </c>
      <c r="D43" s="43" t="s">
        <v>64</v>
      </c>
      <c r="E43" s="32" t="s">
        <v>67</v>
      </c>
      <c r="F43" s="43" t="s">
        <v>65</v>
      </c>
      <c r="G43" s="32" t="s">
        <v>54</v>
      </c>
      <c r="H43" s="32" t="s">
        <v>92</v>
      </c>
      <c r="I43" s="32" t="s">
        <v>93</v>
      </c>
      <c r="J43" s="33">
        <v>3.0</v>
      </c>
      <c r="K43" s="49">
        <v>50000.0</v>
      </c>
      <c r="L43" s="34">
        <v>0.0</v>
      </c>
      <c r="M43" s="34">
        <v>0.0</v>
      </c>
      <c r="N43" s="50">
        <f t="shared" si="7"/>
        <v>50000</v>
      </c>
      <c r="O43" s="67"/>
      <c r="P43" s="67"/>
      <c r="Q43" s="67"/>
      <c r="R43" s="50">
        <f t="shared" si="8"/>
        <v>50000</v>
      </c>
      <c r="S43" s="49">
        <v>0.0</v>
      </c>
      <c r="T43" s="51">
        <f t="shared" si="9"/>
        <v>0</v>
      </c>
      <c r="U43" s="39">
        <v>0.0</v>
      </c>
      <c r="V43" s="51">
        <f t="shared" si="10"/>
        <v>0</v>
      </c>
      <c r="W43" s="34">
        <v>0.0</v>
      </c>
      <c r="X43" s="51">
        <f t="shared" si="11"/>
        <v>0</v>
      </c>
      <c r="Y43" s="4"/>
      <c r="Z43" s="4"/>
      <c r="AA43" s="4"/>
    </row>
    <row r="44" ht="15.75" customHeight="1">
      <c r="A44" s="31" t="s">
        <v>88</v>
      </c>
      <c r="B44" s="32" t="s">
        <v>89</v>
      </c>
      <c r="C44" s="32" t="s">
        <v>50</v>
      </c>
      <c r="D44" s="43" t="s">
        <v>106</v>
      </c>
      <c r="E44" s="32" t="s">
        <v>67</v>
      </c>
      <c r="F44" s="32" t="s">
        <v>107</v>
      </c>
      <c r="G44" s="32" t="s">
        <v>54</v>
      </c>
      <c r="H44" s="32" t="s">
        <v>92</v>
      </c>
      <c r="I44" s="32" t="s">
        <v>93</v>
      </c>
      <c r="J44" s="33">
        <v>3.0</v>
      </c>
      <c r="K44" s="49">
        <v>200000.0</v>
      </c>
      <c r="L44" s="34">
        <v>0.0</v>
      </c>
      <c r="M44" s="34">
        <v>0.0</v>
      </c>
      <c r="N44" s="50">
        <f t="shared" si="7"/>
        <v>200000</v>
      </c>
      <c r="O44" s="67"/>
      <c r="P44" s="67"/>
      <c r="Q44" s="67"/>
      <c r="R44" s="50">
        <f t="shared" si="8"/>
        <v>200000</v>
      </c>
      <c r="S44" s="49">
        <v>0.0</v>
      </c>
      <c r="T44" s="51">
        <f t="shared" si="9"/>
        <v>0</v>
      </c>
      <c r="U44" s="39">
        <v>0.0</v>
      </c>
      <c r="V44" s="51">
        <f t="shared" si="10"/>
        <v>0</v>
      </c>
      <c r="W44" s="34">
        <v>0.0</v>
      </c>
      <c r="X44" s="51">
        <f t="shared" si="11"/>
        <v>0</v>
      </c>
      <c r="Y44" s="4"/>
      <c r="Z44" s="4"/>
      <c r="AA44" s="4"/>
    </row>
    <row r="45" ht="54.0" customHeight="1">
      <c r="A45" s="31" t="s">
        <v>88</v>
      </c>
      <c r="B45" s="32" t="s">
        <v>89</v>
      </c>
      <c r="C45" s="32" t="s">
        <v>50</v>
      </c>
      <c r="D45" s="43" t="s">
        <v>108</v>
      </c>
      <c r="E45" s="32" t="s">
        <v>67</v>
      </c>
      <c r="F45" s="43" t="s">
        <v>109</v>
      </c>
      <c r="G45" s="32" t="s">
        <v>54</v>
      </c>
      <c r="H45" s="43" t="s">
        <v>92</v>
      </c>
      <c r="I45" s="32" t="s">
        <v>93</v>
      </c>
      <c r="J45" s="64">
        <v>4.0</v>
      </c>
      <c r="K45" s="49">
        <v>417750.0</v>
      </c>
      <c r="L45" s="34">
        <v>0.0</v>
      </c>
      <c r="M45" s="34">
        <v>0.0</v>
      </c>
      <c r="N45" s="50">
        <f t="shared" si="7"/>
        <v>417750</v>
      </c>
      <c r="O45" s="67"/>
      <c r="P45" s="67"/>
      <c r="Q45" s="67"/>
      <c r="R45" s="50">
        <f t="shared" si="8"/>
        <v>417750</v>
      </c>
      <c r="S45" s="49">
        <v>0.0</v>
      </c>
      <c r="T45" s="51">
        <f t="shared" si="9"/>
        <v>0</v>
      </c>
      <c r="U45" s="65">
        <v>0.0</v>
      </c>
      <c r="V45" s="51">
        <f t="shared" si="10"/>
        <v>0</v>
      </c>
      <c r="W45" s="34">
        <v>0.0</v>
      </c>
      <c r="X45" s="51">
        <f t="shared" si="11"/>
        <v>0</v>
      </c>
      <c r="Y45" s="4"/>
      <c r="Z45" s="4"/>
      <c r="AA45" s="4"/>
    </row>
    <row r="46" ht="54.0" customHeight="1">
      <c r="A46" s="31" t="s">
        <v>88</v>
      </c>
      <c r="B46" s="32" t="s">
        <v>89</v>
      </c>
      <c r="C46" s="32" t="s">
        <v>50</v>
      </c>
      <c r="D46" s="43" t="s">
        <v>66</v>
      </c>
      <c r="E46" s="32" t="s">
        <v>67</v>
      </c>
      <c r="F46" s="43" t="s">
        <v>110</v>
      </c>
      <c r="G46" s="32" t="s">
        <v>54</v>
      </c>
      <c r="H46" s="32" t="s">
        <v>92</v>
      </c>
      <c r="I46" s="32" t="s">
        <v>93</v>
      </c>
      <c r="J46" s="33">
        <v>3.0</v>
      </c>
      <c r="K46" s="49">
        <v>50000.0</v>
      </c>
      <c r="L46" s="34">
        <v>0.0</v>
      </c>
      <c r="M46" s="34">
        <v>0.0</v>
      </c>
      <c r="N46" s="50">
        <f t="shared" si="7"/>
        <v>50000</v>
      </c>
      <c r="O46" s="67"/>
      <c r="P46" s="67"/>
      <c r="Q46" s="67"/>
      <c r="R46" s="50">
        <f t="shared" si="8"/>
        <v>50000</v>
      </c>
      <c r="S46" s="49">
        <v>0.0</v>
      </c>
      <c r="T46" s="51">
        <f t="shared" si="9"/>
        <v>0</v>
      </c>
      <c r="U46" s="65">
        <v>0.0</v>
      </c>
      <c r="V46" s="51">
        <f t="shared" si="10"/>
        <v>0</v>
      </c>
      <c r="W46" s="34">
        <v>0.0</v>
      </c>
      <c r="X46" s="51">
        <f t="shared" si="11"/>
        <v>0</v>
      </c>
      <c r="Y46" s="4"/>
      <c r="Z46" s="4"/>
      <c r="AA46" s="4"/>
    </row>
    <row r="47" ht="15.75" customHeight="1">
      <c r="A47" s="31" t="s">
        <v>88</v>
      </c>
      <c r="B47" s="32" t="s">
        <v>89</v>
      </c>
      <c r="C47" s="32" t="s">
        <v>50</v>
      </c>
      <c r="D47" s="32" t="s">
        <v>69</v>
      </c>
      <c r="E47" s="32" t="s">
        <v>67</v>
      </c>
      <c r="F47" s="32" t="s">
        <v>70</v>
      </c>
      <c r="G47" s="32" t="s">
        <v>54</v>
      </c>
      <c r="H47" s="32" t="s">
        <v>92</v>
      </c>
      <c r="I47" s="32" t="s">
        <v>93</v>
      </c>
      <c r="J47" s="33">
        <v>3.0</v>
      </c>
      <c r="K47" s="66">
        <f>10279396-K48</f>
        <v>10039196</v>
      </c>
      <c r="L47" s="35">
        <v>200000.0</v>
      </c>
      <c r="M47" s="35">
        <v>200000.0</v>
      </c>
      <c r="N47" s="36">
        <f t="shared" si="7"/>
        <v>10039196</v>
      </c>
      <c r="O47" s="37"/>
      <c r="P47" s="37"/>
      <c r="Q47" s="37"/>
      <c r="R47" s="36">
        <f t="shared" si="8"/>
        <v>10039196</v>
      </c>
      <c r="S47" s="35">
        <v>4191370.36</v>
      </c>
      <c r="T47" s="38">
        <f t="shared" si="9"/>
        <v>0.4175006006</v>
      </c>
      <c r="U47" s="39">
        <v>340299.21</v>
      </c>
      <c r="V47" s="38">
        <f t="shared" si="10"/>
        <v>0.03389705809</v>
      </c>
      <c r="W47" s="35">
        <v>325999.21</v>
      </c>
      <c r="X47" s="38">
        <f t="shared" si="11"/>
        <v>0.03247264124</v>
      </c>
      <c r="Y47" s="4"/>
      <c r="Z47" s="4"/>
      <c r="AA47" s="4"/>
    </row>
    <row r="48" ht="15.75" customHeight="1">
      <c r="A48" s="31" t="s">
        <v>88</v>
      </c>
      <c r="B48" s="32" t="s">
        <v>89</v>
      </c>
      <c r="C48" s="32" t="s">
        <v>50</v>
      </c>
      <c r="D48" s="32" t="s">
        <v>69</v>
      </c>
      <c r="E48" s="32" t="s">
        <v>67</v>
      </c>
      <c r="F48" s="32" t="s">
        <v>70</v>
      </c>
      <c r="G48" s="32" t="s">
        <v>54</v>
      </c>
      <c r="H48" s="32" t="s">
        <v>92</v>
      </c>
      <c r="I48" s="32" t="s">
        <v>93</v>
      </c>
      <c r="J48" s="64">
        <v>4.0</v>
      </c>
      <c r="K48" s="66">
        <f>240200</f>
        <v>240200</v>
      </c>
      <c r="L48" s="35">
        <v>0.0</v>
      </c>
      <c r="M48" s="35">
        <v>0.0</v>
      </c>
      <c r="N48" s="36">
        <f t="shared" si="7"/>
        <v>240200</v>
      </c>
      <c r="O48" s="37"/>
      <c r="P48" s="37"/>
      <c r="Q48" s="37"/>
      <c r="R48" s="36">
        <f t="shared" si="8"/>
        <v>240200</v>
      </c>
      <c r="S48" s="35">
        <v>0.0</v>
      </c>
      <c r="T48" s="38">
        <f t="shared" si="9"/>
        <v>0</v>
      </c>
      <c r="U48" s="65">
        <v>0.0</v>
      </c>
      <c r="V48" s="38">
        <f t="shared" si="10"/>
        <v>0</v>
      </c>
      <c r="W48" s="35">
        <v>0.0</v>
      </c>
      <c r="X48" s="38">
        <f t="shared" si="11"/>
        <v>0</v>
      </c>
      <c r="Y48" s="4"/>
      <c r="Z48" s="4"/>
      <c r="AA48" s="4"/>
    </row>
    <row r="49" ht="15.75" customHeight="1">
      <c r="A49" s="31" t="s">
        <v>88</v>
      </c>
      <c r="B49" s="32" t="s">
        <v>89</v>
      </c>
      <c r="C49" s="32" t="s">
        <v>111</v>
      </c>
      <c r="D49" s="32" t="s">
        <v>112</v>
      </c>
      <c r="E49" s="32" t="s">
        <v>52</v>
      </c>
      <c r="F49" s="32" t="s">
        <v>113</v>
      </c>
      <c r="G49" s="32" t="s">
        <v>54</v>
      </c>
      <c r="H49" s="32" t="s">
        <v>92</v>
      </c>
      <c r="I49" s="32" t="s">
        <v>93</v>
      </c>
      <c r="J49" s="33">
        <v>3.0</v>
      </c>
      <c r="K49" s="66">
        <f>73913500-K50</f>
        <v>50900000</v>
      </c>
      <c r="L49" s="34">
        <v>0.0</v>
      </c>
      <c r="M49" s="34">
        <v>0.0</v>
      </c>
      <c r="N49" s="50">
        <f t="shared" si="7"/>
        <v>50900000</v>
      </c>
      <c r="O49" s="67"/>
      <c r="P49" s="67"/>
      <c r="Q49" s="67"/>
      <c r="R49" s="50">
        <f t="shared" si="8"/>
        <v>50900000</v>
      </c>
      <c r="S49" s="53">
        <f>30722639.27-S50</f>
        <v>25463139.25</v>
      </c>
      <c r="T49" s="51">
        <f t="shared" si="9"/>
        <v>0.5002581385</v>
      </c>
      <c r="U49" s="39">
        <v>8800.0</v>
      </c>
      <c r="V49" s="51">
        <f t="shared" si="10"/>
        <v>0.0001728880157</v>
      </c>
      <c r="W49" s="34">
        <v>8800.0</v>
      </c>
      <c r="X49" s="51">
        <f t="shared" si="11"/>
        <v>0.0001728880157</v>
      </c>
      <c r="Y49" s="4"/>
      <c r="Z49" s="4"/>
      <c r="AA49" s="4"/>
    </row>
    <row r="50" ht="15.75" customHeight="1">
      <c r="A50" s="31" t="s">
        <v>88</v>
      </c>
      <c r="B50" s="54" t="s">
        <v>89</v>
      </c>
      <c r="C50" s="54" t="s">
        <v>111</v>
      </c>
      <c r="D50" s="54" t="s">
        <v>112</v>
      </c>
      <c r="E50" s="32" t="s">
        <v>52</v>
      </c>
      <c r="F50" s="32" t="s">
        <v>113</v>
      </c>
      <c r="G50" s="54" t="s">
        <v>54</v>
      </c>
      <c r="H50" s="54" t="s">
        <v>92</v>
      </c>
      <c r="I50" s="32" t="s">
        <v>93</v>
      </c>
      <c r="J50" s="64">
        <v>4.0</v>
      </c>
      <c r="K50" s="66">
        <f>5671500+17342000</f>
        <v>23013500</v>
      </c>
      <c r="L50" s="35">
        <v>0.0</v>
      </c>
      <c r="M50" s="34">
        <v>0.0</v>
      </c>
      <c r="N50" s="36">
        <f t="shared" si="7"/>
        <v>23013500</v>
      </c>
      <c r="O50" s="37"/>
      <c r="P50" s="37"/>
      <c r="Q50" s="37"/>
      <c r="R50" s="36">
        <f t="shared" si="8"/>
        <v>23013500</v>
      </c>
      <c r="S50" s="53">
        <f>75000+2517250+2667250.02</f>
        <v>5259500.02</v>
      </c>
      <c r="T50" s="38">
        <f t="shared" si="9"/>
        <v>0.228539771</v>
      </c>
      <c r="U50" s="65">
        <v>0.0</v>
      </c>
      <c r="V50" s="38">
        <f t="shared" si="10"/>
        <v>0</v>
      </c>
      <c r="W50" s="35">
        <v>0.0</v>
      </c>
      <c r="X50" s="38">
        <f t="shared" si="11"/>
        <v>0</v>
      </c>
      <c r="Y50" s="4"/>
      <c r="Z50" s="4"/>
      <c r="AA50" s="4"/>
    </row>
    <row r="51" ht="57.0" customHeight="1">
      <c r="A51" s="31" t="s">
        <v>88</v>
      </c>
      <c r="B51" s="54" t="s">
        <v>89</v>
      </c>
      <c r="C51" s="68" t="s">
        <v>73</v>
      </c>
      <c r="D51" s="68" t="s">
        <v>74</v>
      </c>
      <c r="E51" s="32" t="s">
        <v>52</v>
      </c>
      <c r="F51" s="43" t="s">
        <v>114</v>
      </c>
      <c r="G51" s="54" t="s">
        <v>54</v>
      </c>
      <c r="H51" s="68" t="s">
        <v>92</v>
      </c>
      <c r="I51" s="32" t="s">
        <v>93</v>
      </c>
      <c r="J51" s="33">
        <v>3.0</v>
      </c>
      <c r="K51" s="49">
        <v>4460804.0</v>
      </c>
      <c r="L51" s="35">
        <v>0.0</v>
      </c>
      <c r="M51" s="34">
        <v>0.0</v>
      </c>
      <c r="N51" s="36">
        <f t="shared" si="7"/>
        <v>4460804</v>
      </c>
      <c r="O51" s="37"/>
      <c r="P51" s="37"/>
      <c r="Q51" s="37"/>
      <c r="R51" s="36">
        <f t="shared" si="8"/>
        <v>4460804</v>
      </c>
      <c r="S51" s="34">
        <v>258119.72</v>
      </c>
      <c r="T51" s="38">
        <f t="shared" si="9"/>
        <v>0.0578639456</v>
      </c>
      <c r="U51" s="39">
        <v>0.0</v>
      </c>
      <c r="V51" s="38">
        <f t="shared" si="10"/>
        <v>0</v>
      </c>
      <c r="W51" s="35">
        <v>0.0</v>
      </c>
      <c r="X51" s="38">
        <f t="shared" si="11"/>
        <v>0</v>
      </c>
      <c r="Y51" s="4"/>
      <c r="Z51" s="4"/>
      <c r="AA51" s="4"/>
    </row>
    <row r="52" ht="59.25" customHeight="1">
      <c r="A52" s="31" t="s">
        <v>88</v>
      </c>
      <c r="B52" s="54" t="s">
        <v>89</v>
      </c>
      <c r="C52" s="68" t="s">
        <v>73</v>
      </c>
      <c r="D52" s="68" t="s">
        <v>76</v>
      </c>
      <c r="E52" s="32" t="s">
        <v>52</v>
      </c>
      <c r="F52" s="43" t="s">
        <v>77</v>
      </c>
      <c r="G52" s="54" t="s">
        <v>54</v>
      </c>
      <c r="H52" s="68" t="s">
        <v>92</v>
      </c>
      <c r="I52" s="32" t="s">
        <v>93</v>
      </c>
      <c r="J52" s="33">
        <v>3.0</v>
      </c>
      <c r="K52" s="49">
        <v>3500000.0</v>
      </c>
      <c r="L52" s="35">
        <v>0.0</v>
      </c>
      <c r="M52" s="34">
        <v>0.0</v>
      </c>
      <c r="N52" s="36">
        <f t="shared" si="7"/>
        <v>3500000</v>
      </c>
      <c r="O52" s="37"/>
      <c r="P52" s="37"/>
      <c r="Q52" s="37"/>
      <c r="R52" s="36">
        <f t="shared" si="8"/>
        <v>3500000</v>
      </c>
      <c r="S52" s="34">
        <v>0.0</v>
      </c>
      <c r="T52" s="38">
        <f t="shared" si="9"/>
        <v>0</v>
      </c>
      <c r="U52" s="39">
        <v>0.0</v>
      </c>
      <c r="V52" s="38">
        <f t="shared" si="10"/>
        <v>0</v>
      </c>
      <c r="W52" s="35">
        <v>0.0</v>
      </c>
      <c r="X52" s="38">
        <f t="shared" si="11"/>
        <v>0</v>
      </c>
      <c r="Y52" s="4"/>
      <c r="Z52" s="4"/>
      <c r="AA52" s="4"/>
    </row>
    <row r="53" ht="15.75" customHeight="1">
      <c r="A53" s="31" t="s">
        <v>88</v>
      </c>
      <c r="B53" s="54" t="s">
        <v>89</v>
      </c>
      <c r="C53" s="68" t="s">
        <v>73</v>
      </c>
      <c r="D53" s="68" t="s">
        <v>76</v>
      </c>
      <c r="E53" s="32" t="s">
        <v>67</v>
      </c>
      <c r="F53" s="68" t="s">
        <v>77</v>
      </c>
      <c r="G53" s="54" t="s">
        <v>54</v>
      </c>
      <c r="H53" s="68" t="s">
        <v>115</v>
      </c>
      <c r="I53" s="32" t="s">
        <v>93</v>
      </c>
      <c r="J53" s="33">
        <v>3.0</v>
      </c>
      <c r="K53" s="49">
        <v>950000.0</v>
      </c>
      <c r="L53" s="35">
        <v>0.0</v>
      </c>
      <c r="M53" s="35">
        <v>0.0</v>
      </c>
      <c r="N53" s="36">
        <f t="shared" si="7"/>
        <v>950000</v>
      </c>
      <c r="O53" s="37"/>
      <c r="P53" s="37"/>
      <c r="Q53" s="37"/>
      <c r="R53" s="36">
        <f t="shared" si="8"/>
        <v>950000</v>
      </c>
      <c r="S53" s="34">
        <v>30130.0</v>
      </c>
      <c r="T53" s="38">
        <f t="shared" si="9"/>
        <v>0.03171578947</v>
      </c>
      <c r="U53" s="39">
        <v>0.0</v>
      </c>
      <c r="V53" s="69">
        <v>0.0</v>
      </c>
      <c r="W53" s="35">
        <v>0.0</v>
      </c>
      <c r="X53" s="38">
        <f t="shared" si="11"/>
        <v>0</v>
      </c>
      <c r="Y53" s="4"/>
      <c r="Z53" s="4"/>
      <c r="AA53" s="4"/>
    </row>
    <row r="54" ht="15.75" customHeight="1">
      <c r="A54" s="70" t="s">
        <v>116</v>
      </c>
      <c r="B54" s="2"/>
      <c r="C54" s="2"/>
      <c r="D54" s="2"/>
      <c r="E54" s="2"/>
      <c r="F54" s="2"/>
      <c r="G54" s="2"/>
      <c r="H54" s="2"/>
      <c r="I54" s="2"/>
      <c r="J54" s="3"/>
      <c r="K54" s="56">
        <f t="shared" ref="K54:S54" si="12">SUM(K31:K53)</f>
        <v>317386000</v>
      </c>
      <c r="L54" s="56">
        <f t="shared" si="12"/>
        <v>6062157.27</v>
      </c>
      <c r="M54" s="56">
        <f t="shared" si="12"/>
        <v>6062157.27</v>
      </c>
      <c r="N54" s="56">
        <f t="shared" si="12"/>
        <v>317386000</v>
      </c>
      <c r="O54" s="56">
        <f t="shared" si="12"/>
        <v>0</v>
      </c>
      <c r="P54" s="56">
        <f t="shared" si="12"/>
        <v>0</v>
      </c>
      <c r="Q54" s="56">
        <f t="shared" si="12"/>
        <v>0</v>
      </c>
      <c r="R54" s="56">
        <f t="shared" si="12"/>
        <v>317386000</v>
      </c>
      <c r="S54" s="56">
        <f t="shared" si="12"/>
        <v>187485602.7</v>
      </c>
      <c r="T54" s="57">
        <f t="shared" si="9"/>
        <v>0.5907179356</v>
      </c>
      <c r="U54" s="56">
        <f>SUM(U31:U53)</f>
        <v>1653636.85</v>
      </c>
      <c r="V54" s="57">
        <f t="shared" ref="V54:V55" si="14">IF(R54&gt;0,U54/R54,0)</f>
        <v>0.00521017578</v>
      </c>
      <c r="W54" s="56">
        <f>SUM(W31:W53)</f>
        <v>1622836.85</v>
      </c>
      <c r="X54" s="57">
        <f t="shared" si="11"/>
        <v>0.005113133062</v>
      </c>
      <c r="Y54" s="4"/>
      <c r="Z54" s="4"/>
      <c r="AA54" s="4"/>
    </row>
    <row r="55" ht="15.75" customHeight="1">
      <c r="A55" s="71" t="s">
        <v>117</v>
      </c>
      <c r="B55" s="2"/>
      <c r="C55" s="2"/>
      <c r="D55" s="2"/>
      <c r="E55" s="2"/>
      <c r="F55" s="2"/>
      <c r="G55" s="2"/>
      <c r="H55" s="2"/>
      <c r="I55" s="2"/>
      <c r="J55" s="3"/>
      <c r="K55" s="72">
        <f t="shared" ref="K55:S55" si="13">SUM(K28+K54)</f>
        <v>1589953000</v>
      </c>
      <c r="L55" s="72">
        <f t="shared" si="13"/>
        <v>27164344.63</v>
      </c>
      <c r="M55" s="72">
        <f t="shared" si="13"/>
        <v>27164344.63</v>
      </c>
      <c r="N55" s="73">
        <f t="shared" si="13"/>
        <v>1589953000</v>
      </c>
      <c r="O55" s="73">
        <f t="shared" si="13"/>
        <v>0</v>
      </c>
      <c r="P55" s="73">
        <f t="shared" si="13"/>
        <v>0</v>
      </c>
      <c r="Q55" s="73">
        <f t="shared" si="13"/>
        <v>-3540970.58</v>
      </c>
      <c r="R55" s="73">
        <f t="shared" si="13"/>
        <v>1586412029</v>
      </c>
      <c r="S55" s="73">
        <f t="shared" si="13"/>
        <v>308774925.7</v>
      </c>
      <c r="T55" s="74">
        <f t="shared" si="9"/>
        <v>0.1946372821</v>
      </c>
      <c r="U55" s="73">
        <f>SUM(U28+U54)</f>
        <v>87296109.4</v>
      </c>
      <c r="V55" s="74">
        <f t="shared" si="14"/>
        <v>0.05502738745</v>
      </c>
      <c r="W55" s="73">
        <f>SUM(W28+W54)</f>
        <v>61976453.82</v>
      </c>
      <c r="X55" s="74">
        <f t="shared" si="11"/>
        <v>0.03906705993</v>
      </c>
      <c r="Y55" s="41"/>
      <c r="Z55" s="4"/>
      <c r="AA55" s="4"/>
    </row>
    <row r="56" ht="15.75" customHeight="1">
      <c r="A56" s="75" t="s">
        <v>118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4"/>
      <c r="Z56" s="4"/>
      <c r="AA56" s="4"/>
    </row>
    <row r="57" ht="15.75" customHeight="1">
      <c r="A57" s="75" t="s">
        <v>119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4"/>
      <c r="Z57" s="77"/>
      <c r="AA57" s="4"/>
    </row>
    <row r="58" ht="15.75" customHeight="1">
      <c r="A58" s="78" t="s">
        <v>120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3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4"/>
      <c r="Z58" s="77"/>
      <c r="AA58" s="4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79"/>
      <c r="R59" s="4"/>
      <c r="S59" s="4"/>
      <c r="T59" s="79"/>
      <c r="U59" s="4"/>
      <c r="V59" s="80"/>
      <c r="W59" s="81"/>
      <c r="X59" s="4"/>
      <c r="Y59" s="80"/>
      <c r="Z59" s="4"/>
      <c r="AA59" s="4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82"/>
      <c r="R60" s="83"/>
      <c r="S60" s="84"/>
      <c r="T60" s="85"/>
      <c r="U60" s="84"/>
      <c r="V60" s="84"/>
      <c r="W60" s="84"/>
      <c r="X60" s="86"/>
      <c r="Y60" s="87"/>
      <c r="Z60" s="4"/>
      <c r="AA60" s="4"/>
    </row>
    <row r="61" ht="15.75" customHeight="1">
      <c r="A61" s="4"/>
      <c r="B61" s="41"/>
      <c r="C61" s="41"/>
      <c r="D61" s="41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88" t="s">
        <v>34</v>
      </c>
      <c r="R61" s="85"/>
      <c r="S61" s="84"/>
      <c r="T61" s="88" t="s">
        <v>35</v>
      </c>
      <c r="U61" s="84"/>
      <c r="V61" s="87"/>
      <c r="W61" s="89" t="s">
        <v>121</v>
      </c>
      <c r="Z61" s="4"/>
      <c r="AA61" s="4"/>
    </row>
    <row r="62" ht="15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90">
        <v>1.0</v>
      </c>
      <c r="R62" s="91">
        <v>0.0</v>
      </c>
      <c r="S62" s="87"/>
      <c r="T62" s="92">
        <v>1.0</v>
      </c>
      <c r="U62" s="91">
        <f>U17+U18+U22+U23+U24+U25+U27</f>
        <v>72866391.5</v>
      </c>
      <c r="V62" s="87"/>
      <c r="W62" s="93">
        <f t="shared" ref="W62:W64" si="15">R62-U62</f>
        <v>-72866391.5</v>
      </c>
      <c r="Z62" s="4"/>
      <c r="AA62" s="4"/>
    </row>
    <row r="63" ht="15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94"/>
      <c r="O63" s="4"/>
      <c r="P63" s="4"/>
      <c r="Q63" s="95">
        <v>3.0</v>
      </c>
      <c r="R63" s="96">
        <v>0.0</v>
      </c>
      <c r="S63" s="84"/>
      <c r="T63" s="97">
        <v>3.0</v>
      </c>
      <c r="U63" s="96">
        <f>U14+U15+U16+U19+U20+U21+U26+U39+U41+U42+U43+U44+U47+U49+U51++U52+U53</f>
        <v>14429717.9</v>
      </c>
      <c r="V63" s="87"/>
      <c r="W63" s="93">
        <f t="shared" si="15"/>
        <v>-14429717.9</v>
      </c>
      <c r="Z63" s="4"/>
      <c r="AA63" s="4"/>
    </row>
    <row r="64" ht="15.75" customHeight="1">
      <c r="A64" s="4"/>
      <c r="B64" s="4"/>
      <c r="C64" s="4"/>
      <c r="D64" s="4"/>
      <c r="E64" s="4"/>
      <c r="F64" s="94"/>
      <c r="J64" s="4"/>
      <c r="K64" s="4"/>
      <c r="L64" s="4"/>
      <c r="M64" s="4"/>
      <c r="N64" s="4"/>
      <c r="O64" s="4"/>
      <c r="P64" s="4"/>
      <c r="Q64" s="98">
        <v>4.0</v>
      </c>
      <c r="R64" s="99">
        <v>0.0</v>
      </c>
      <c r="S64" s="84"/>
      <c r="T64" s="100">
        <v>4.0</v>
      </c>
      <c r="U64" s="99">
        <f>U31+U32+U33+U34+U35+U36+U37+U38+U40+U45+U46+U48+U50</f>
        <v>0</v>
      </c>
      <c r="V64" s="87"/>
      <c r="W64" s="93">
        <f t="shared" si="15"/>
        <v>0</v>
      </c>
      <c r="Z64" s="4"/>
      <c r="AA64" s="4"/>
    </row>
    <row r="65" ht="15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101" t="s">
        <v>122</v>
      </c>
      <c r="S65" s="87"/>
      <c r="T65" s="102" t="s">
        <v>123</v>
      </c>
      <c r="V65" s="87"/>
      <c r="W65" s="87"/>
      <c r="Z65" s="4"/>
      <c r="AA65" s="4"/>
    </row>
    <row r="66" ht="15.75" customHeight="1">
      <c r="A66" s="4"/>
      <c r="B66" s="4"/>
      <c r="C66" s="103"/>
      <c r="D66" s="104"/>
      <c r="E66" s="4"/>
      <c r="F66" s="103"/>
      <c r="G66" s="104"/>
      <c r="H66" s="4"/>
      <c r="I66" s="4"/>
      <c r="J66" s="4"/>
      <c r="K66" s="4"/>
      <c r="L66" s="103"/>
      <c r="M66" s="104"/>
      <c r="N66" s="105"/>
      <c r="O66" s="4"/>
      <c r="P66" s="4"/>
      <c r="Q66" s="4"/>
      <c r="R66" s="80"/>
      <c r="S66" s="106"/>
      <c r="T66" s="106"/>
      <c r="U66" s="106"/>
      <c r="V66" s="107"/>
      <c r="W66" s="87"/>
      <c r="X66" s="87"/>
      <c r="Y66" s="108"/>
      <c r="Z66" s="4"/>
      <c r="AA66" s="4"/>
    </row>
    <row r="67" ht="15.75" customHeight="1">
      <c r="A67" s="4"/>
      <c r="B67" s="4"/>
      <c r="C67" s="103"/>
      <c r="D67" s="104"/>
      <c r="E67" s="4"/>
      <c r="F67" s="103"/>
      <c r="G67" s="104"/>
      <c r="H67" s="4"/>
      <c r="I67" s="4"/>
      <c r="J67" s="4"/>
      <c r="K67" s="4"/>
      <c r="L67" s="103"/>
      <c r="M67" s="104"/>
      <c r="N67" s="4"/>
      <c r="O67" s="4"/>
      <c r="P67" s="4"/>
      <c r="Q67" s="4"/>
      <c r="R67" s="80"/>
      <c r="S67" s="4"/>
      <c r="T67" s="4"/>
      <c r="U67" s="4"/>
      <c r="V67" s="4"/>
      <c r="W67" s="4"/>
      <c r="X67" s="80"/>
      <c r="Y67" s="109"/>
      <c r="Z67" s="4"/>
      <c r="AA67" s="4"/>
    </row>
    <row r="68" ht="15.75" customHeight="1">
      <c r="A68" s="4"/>
      <c r="B68" s="4"/>
      <c r="C68" s="103"/>
      <c r="D68" s="110"/>
      <c r="E68" s="4"/>
      <c r="F68" s="103"/>
      <c r="G68" s="104"/>
      <c r="H68" s="4"/>
      <c r="I68" s="4"/>
      <c r="J68" s="4"/>
      <c r="K68" s="4"/>
      <c r="L68" s="4"/>
      <c r="M68" s="111"/>
      <c r="N68" s="4"/>
      <c r="O68" s="4"/>
      <c r="P68" s="4"/>
      <c r="Q68" s="4"/>
      <c r="R68" s="80"/>
      <c r="S68" s="4"/>
      <c r="T68" s="4"/>
      <c r="U68" s="105"/>
      <c r="V68" s="4"/>
      <c r="W68" s="80"/>
      <c r="X68" s="80"/>
      <c r="Y68" s="80"/>
      <c r="Z68" s="4"/>
      <c r="AA68" s="4"/>
    </row>
    <row r="69" ht="15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112"/>
      <c r="N69" s="4"/>
      <c r="O69" s="4"/>
      <c r="P69" s="4"/>
      <c r="Q69" s="4"/>
      <c r="R69" s="4"/>
      <c r="S69" s="4"/>
      <c r="T69" s="4"/>
      <c r="U69" s="105"/>
      <c r="V69" s="80"/>
      <c r="W69" s="80"/>
      <c r="X69" s="80"/>
      <c r="Y69" s="4"/>
      <c r="Z69" s="4"/>
      <c r="AA69" s="4"/>
    </row>
    <row r="70" ht="15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111"/>
      <c r="N70" s="4"/>
      <c r="O70" s="4"/>
      <c r="P70" s="4"/>
      <c r="Q70" s="4"/>
      <c r="R70" s="4"/>
      <c r="S70" s="4"/>
      <c r="T70" s="4"/>
      <c r="U70" s="105"/>
      <c r="V70" s="80"/>
      <c r="W70" s="80"/>
      <c r="X70" s="80"/>
      <c r="Y70" s="4"/>
      <c r="Z70" s="4"/>
      <c r="AA70" s="4"/>
    </row>
    <row r="71" ht="15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11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ht="15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103"/>
      <c r="M72" s="104"/>
      <c r="N72" s="105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ht="15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103"/>
      <c r="M73" s="10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ht="15.75" customHeight="1">
      <c r="A74" s="4"/>
      <c r="B74" s="4"/>
      <c r="C74" s="4"/>
      <c r="D74" s="80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ht="15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105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ht="15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ht="15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ht="15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103"/>
      <c r="M78" s="104"/>
      <c r="N78" s="105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ht="15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103"/>
      <c r="M79" s="10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ht="15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80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ht="15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105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ht="15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05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ht="15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ht="15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ht="15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5"/>
      <c r="V85" s="4"/>
      <c r="W85" s="4"/>
      <c r="X85" s="4"/>
      <c r="Y85" s="4"/>
      <c r="Z85" s="4"/>
      <c r="AA85" s="4"/>
    </row>
    <row r="86" ht="15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5"/>
      <c r="V86" s="4"/>
      <c r="W86" s="4"/>
      <c r="X86" s="4"/>
      <c r="Y86" s="4"/>
      <c r="Z86" s="4"/>
      <c r="AA86" s="4"/>
    </row>
    <row r="87" ht="15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ht="15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ht="15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ht="15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ht="15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ht="15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ht="15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ht="15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ht="15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ht="15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ht="15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ht="15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ht="15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ht="15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ht="15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ht="15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ht="15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ht="15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ht="15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ht="15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ht="15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ht="15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ht="15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ht="15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ht="15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ht="15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ht="15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ht="15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ht="15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ht="15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ht="15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ht="15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ht="15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ht="15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ht="15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ht="15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ht="15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ht="15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ht="15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ht="15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ht="15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ht="15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ht="15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ht="15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ht="15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ht="15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ht="15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ht="15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ht="15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ht="15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ht="15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ht="15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ht="15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ht="15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ht="15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ht="15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ht="15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ht="15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ht="15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ht="15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ht="15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ht="15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ht="15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ht="15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ht="15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ht="15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ht="15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ht="15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ht="15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ht="15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ht="15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ht="15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ht="15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ht="15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ht="15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ht="15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ht="15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ht="15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ht="15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ht="15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ht="15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ht="15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ht="15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ht="15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ht="15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ht="15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ht="15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ht="15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ht="15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ht="15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ht="15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ht="15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ht="15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ht="15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ht="15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ht="15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ht="15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ht="15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ht="15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ht="15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ht="15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ht="15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ht="15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ht="15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ht="15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ht="15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ht="15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ht="15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ht="15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ht="15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ht="15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ht="15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ht="15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ht="15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ht="15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ht="15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ht="15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ht="15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ht="15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ht="15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ht="15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ht="15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ht="15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ht="15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ht="15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ht="15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ht="15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ht="15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ht="15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ht="15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5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5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5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5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5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5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5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5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5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5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5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5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5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15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5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5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5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5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5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5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5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5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5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5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5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5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5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5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5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5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5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5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5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15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5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15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5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</sheetData>
  <mergeCells count="32">
    <mergeCell ref="A1:F1"/>
    <mergeCell ref="A2:F2"/>
    <mergeCell ref="A3:F3"/>
    <mergeCell ref="A4:F4"/>
    <mergeCell ref="A5:F5"/>
    <mergeCell ref="A6:F6"/>
    <mergeCell ref="A7:F7"/>
    <mergeCell ref="P11:Q11"/>
    <mergeCell ref="R11:R12"/>
    <mergeCell ref="Q65:R65"/>
    <mergeCell ref="T65:U65"/>
    <mergeCell ref="A8:F8"/>
    <mergeCell ref="A9:X9"/>
    <mergeCell ref="K11:K12"/>
    <mergeCell ref="L11:M11"/>
    <mergeCell ref="N11:N12"/>
    <mergeCell ref="O11:O12"/>
    <mergeCell ref="S11:X11"/>
    <mergeCell ref="J12:J13"/>
    <mergeCell ref="A28:J28"/>
    <mergeCell ref="A54:J54"/>
    <mergeCell ref="A55:J55"/>
    <mergeCell ref="A58:M58"/>
    <mergeCell ref="K63:N63"/>
    <mergeCell ref="F64:I64"/>
    <mergeCell ref="A11:J11"/>
    <mergeCell ref="A12:B12"/>
    <mergeCell ref="C12:C13"/>
    <mergeCell ref="D12:D13"/>
    <mergeCell ref="E12:F12"/>
    <mergeCell ref="G12:G13"/>
    <mergeCell ref="H12:I12"/>
  </mergeCells>
  <printOptions horizontalCentered="1"/>
  <pageMargins bottom="0.75" footer="0.0" header="0.0" left="0.7" right="0.7" top="0.75"/>
  <pageSetup paperSize="9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